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0" windowWidth="14085" windowHeight="8190" activeTab="8"/>
  </bookViews>
  <sheets>
    <sheet name="Poznámky" sheetId="1" r:id="rId1"/>
    <sheet name="Rekapitulácia" sheetId="2" r:id="rId2"/>
    <sheet name="vysvetlivky" sheetId="3" state="hidden" r:id="rId3"/>
    <sheet name="14_Sumarizácia" sheetId="4" r:id="rId4"/>
    <sheet name="13_ Finančné operácie" sheetId="5" r:id="rId5"/>
    <sheet name="12_Služby a obchod" sheetId="6" r:id="rId6"/>
    <sheet name="11_Soc_veci" sheetId="7" r:id="rId7"/>
    <sheet name="10_Vnútro" sheetId="8" r:id="rId8"/>
    <sheet name="9_kultúra" sheetId="9" r:id="rId9"/>
    <sheet name="8_Vzdelávanie" sheetId="10" r:id="rId10"/>
    <sheet name="7_Organizačné" sheetId="11" r:id="rId11"/>
    <sheet name="6_ekonomika" sheetId="12" r:id="rId12"/>
    <sheet name="5_hospodárstvo" sheetId="13" r:id="rId13"/>
    <sheet name="4_Infraštruktúra" sheetId="14" r:id="rId14"/>
    <sheet name="3_Výstavba" sheetId="15" r:id="rId15"/>
    <sheet name="2_Životné prostr_" sheetId="16" r:id="rId16"/>
    <sheet name="1_Pôdohospodárstvo" sheetId="17" r:id="rId17"/>
    <sheet name="KP" sheetId="18" r:id="rId18"/>
    <sheet name="BP" sheetId="19" r:id="rId19"/>
    <sheet name="Hárok1" sheetId="20" r:id="rId20"/>
  </sheets>
  <definedNames>
    <definedName name="Excel_BuiltIn_Print_Area_1_1">'Poznámky'!$A$1:$C$14</definedName>
    <definedName name="Excel_BuiltIn_Print_Area_1_1_1">'Poznámky'!$A$1:$B$19</definedName>
    <definedName name="Excel_BuiltIn_Print_Area_10_1">'8_Vzdelávanie'!$A$1:$M$198</definedName>
    <definedName name="Excel_BuiltIn_Print_Area_10_1_1">'6_ekonomika'!$A$1:$M$1</definedName>
    <definedName name="Excel_BuiltIn_Print_Area_11">'7_Organizačné'!$A$1:$M$51</definedName>
    <definedName name="Excel_BuiltIn_Print_Area_12">'6_ekonomika'!$A$1:$M$29</definedName>
    <definedName name="Excel_BuiltIn_Print_Area_12_1">'6_ekonomika'!$A$1:$M$31</definedName>
    <definedName name="Excel_BuiltIn_Print_Area_12_1_1">'5_hospodárstvo'!$A$2:$M$63</definedName>
    <definedName name="Excel_BuiltIn_Print_Area_13">'5_hospodárstvo'!$B$1:$M$63</definedName>
    <definedName name="Excel_BuiltIn_Print_Area_13_1">'5_hospodárstvo'!$A$1:$M$63</definedName>
    <definedName name="Excel_BuiltIn_Print_Area_13_1_1">'3_Výstavba'!$A$1:$M$90</definedName>
    <definedName name="Excel_BuiltIn_Print_Area_14">'4_Infraštruktúra'!$A$1:$M$38</definedName>
    <definedName name="Excel_BuiltIn_Print_Area_15">'3_Výstavba'!$A$1:$M$78</definedName>
    <definedName name="Excel_BuiltIn_Print_Area_17">'1_Pôdohospodárstvo'!$A$1:$M$15</definedName>
    <definedName name="Excel_BuiltIn_Print_Area_18">'KP'!$A$1:$H$46</definedName>
    <definedName name="Excel_BuiltIn_Print_Area_18_1_1">'BP'!$B$57:$H$91</definedName>
    <definedName name="Excel_BuiltIn_Print_Area_2_1">'Rekapitulácia'!$B$4:$F$29</definedName>
    <definedName name="Excel_BuiltIn_Print_Area_2_1_1">'Rekapitulácia'!$B$4:$F$31</definedName>
    <definedName name="Excel_BuiltIn_Print_Area_2_1_1_1">"$10_Vnútro.$#REF!$#REF!:$#REF!$#REF!"</definedName>
    <definedName name="Excel_BuiltIn_Print_Area_3_1">'14_Sumarizácia'!$A$2:$C$41</definedName>
    <definedName name="Excel_BuiltIn_Print_Area_3_1_1">'14_Sumarizácia'!$A$2:$C$42</definedName>
    <definedName name="Excel_BuiltIn_Print_Area_3_1_1_1">'13_ Finančné operácie'!$B$1:$E$22</definedName>
    <definedName name="Excel_BuiltIn_Print_Area_4_1_1">'13_ Finančné operácie'!$B$2:$E$17</definedName>
    <definedName name="Excel_BuiltIn_Print_Area_4_1_1_1">"$11_Soc_veci.$#REF!$#REF!:$#REF!$#REF!"</definedName>
    <definedName name="Excel_BuiltIn_Print_Area_5">'13_ Finančné operácie'!$B$1:$E$17</definedName>
    <definedName name="Excel_BuiltIn_Print_Area_5_1_1">'12_Služby a obchod'!$A$1:$M$50</definedName>
    <definedName name="Excel_BuiltIn_Print_Area_5_1_1_1">'11_Soc_veci'!$A$1:$M$1</definedName>
    <definedName name="Excel_BuiltIn_Print_Area_5_1_1_1_1">'12_Služby a obchod'!$A$1:$M$47</definedName>
    <definedName name="Excel_BuiltIn_Print_Area_6">'12_Služby a obchod'!$A$1:$M$67</definedName>
    <definedName name="Excel_BuiltIn_Print_Area_6_1">'10_Vnútro'!$A$1:$M$18</definedName>
    <definedName name="Excel_BuiltIn_Print_Area_6_1_1">"$9_kultúra.$#REF!$#REF!:$#REF!$#REF!"</definedName>
    <definedName name="Excel_BuiltIn_Print_Area_7_1">'10_Vnútro'!$A$77:$M$85</definedName>
    <definedName name="Excel_BuiltIn_Print_Area_7_1_1">'9_kultúra'!$A$1:$M$1</definedName>
    <definedName name="Excel_BuiltIn_Print_Area_7_1_1_1">"$8_Vzdelávanie.$#REF!$#REF!:$#REF!$#REF!"</definedName>
    <definedName name="Excel_BuiltIn_Print_Area_8">'10_Vnútro'!$A$1:$M$148</definedName>
    <definedName name="Excel_BuiltIn_Print_Area_8_1_1">'8_Vzdelávanie'!$A$1:$M$1</definedName>
    <definedName name="Excel_BuiltIn_Print_Area_8_1_1_1">"$7_Organizačné.$#REF!$#REF!:$#REF!$#REF!"</definedName>
    <definedName name="Excel_BuiltIn_Print_Area_9">'9_kultúra'!$A$1:$M$65</definedName>
    <definedName name="Excel_BuiltIn_Print_Area_9_1_1">'8_Vzdelávanie'!$A$199:$M$219</definedName>
    <definedName name="Excel_BuiltIn_Print_Area_9_1_1_1">'8_Vzdelávanie'!$B$178:$M$219</definedName>
    <definedName name="Excel_BuiltIn_Print_Area_9_1_1_1_1">'8_Vzdelávanie'!$A$178:$M$182</definedName>
    <definedName name="Excel_BuiltIn_Print_Area_9_1_1_1_1_1">'7_Organizačné'!$A$1:$M$1</definedName>
    <definedName name="Excel_BuiltIn_Print_Area_9_1_1_1_1_1_1">"$6_ekonomika.$#REF!$#REF!:$#REF!$#REF!"</definedName>
    <definedName name="_xlnm.Print_Area" localSheetId="16">'1_Pôdohospodárstvo'!$A$1:$P$16</definedName>
    <definedName name="_xlnm.Print_Area" localSheetId="7">'10_Vnútro'!$A$1:$P$157</definedName>
    <definedName name="_xlnm.Print_Area" localSheetId="6">'11_Soc_veci'!$A$1:$P$56</definedName>
    <definedName name="_xlnm.Print_Area" localSheetId="5">'12_Služby a obchod'!$A$1:$P$69</definedName>
    <definedName name="_xlnm.Print_Area" localSheetId="4">'13_ Finančné operácie'!$B$1:$H$17</definedName>
    <definedName name="_xlnm.Print_Area" localSheetId="3">'14_Sumarizácia'!$A$1:$G$41</definedName>
    <definedName name="_xlnm.Print_Area" localSheetId="15">'2_Životné prostr_'!$A$1:$P$90</definedName>
    <definedName name="_xlnm.Print_Area" localSheetId="14">'3_Výstavba'!$A$1:$P$78</definedName>
    <definedName name="_xlnm.Print_Area" localSheetId="13">'4_Infraštruktúra'!$A$1:$P$38</definedName>
    <definedName name="_xlnm.Print_Area" localSheetId="12">'5_hospodárstvo'!$A$1:$P$63</definedName>
    <definedName name="_xlnm.Print_Area" localSheetId="11">'6_ekonomika'!$A$1:$P$29</definedName>
    <definedName name="_xlnm.Print_Area" localSheetId="10">'7_Organizačné'!$A$1:$P$51</definedName>
    <definedName name="_xlnm.Print_Area" localSheetId="9">'8_Vzdelávanie'!$A$1:$P$219</definedName>
    <definedName name="_xlnm.Print_Area" localSheetId="8">'9_kultúra'!$A$1:$P$76</definedName>
    <definedName name="_xlnm.Print_Area" localSheetId="18">'BP'!$A$1:$K$91</definedName>
    <definedName name="_xlnm.Print_Area" localSheetId="17">'KP'!$A$1:$K$45</definedName>
    <definedName name="_xlnm.Print_Area" localSheetId="0">'Poznámky'!$A$1:$C$15</definedName>
    <definedName name="_xlnm.Print_Area" localSheetId="1">'Rekapitulácia'!$B$2:$H$26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F2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63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9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30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59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11.xml><?xml version="1.0" encoding="utf-8"?>
<comments xmlns="http://schemas.openxmlformats.org/spreadsheetml/2006/main">
  <authors>
    <author/>
    <author>kadasiova</author>
  </authors>
  <commentList>
    <comment ref="F31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  <comment ref="F36" authorId="0">
      <text>
        <r>
          <rPr>
            <sz val="10"/>
            <rFont val="Arial"/>
            <family val="2"/>
          </rPr>
          <t>Plakety, vecné dary a finančné odmeny a kultúrne podujatia</t>
        </r>
      </text>
    </comment>
    <comment ref="F30" authorId="1">
      <text>
        <r>
          <rPr>
            <sz val="8"/>
            <rFont val="Tahoma"/>
            <family val="2"/>
          </rPr>
          <t xml:space="preserve">Na výdavok sponzorsky prispela spoločnosť REDOX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B13" authorId="0">
      <text>
        <r>
          <rPr>
            <sz val="10"/>
            <rFont val="Arial"/>
            <family val="2"/>
          </rPr>
          <t>viď.poznámky</t>
        </r>
      </text>
    </comment>
    <comment ref="B21" authorId="0">
      <text>
        <r>
          <rPr>
            <sz val="10"/>
            <rFont val="Arial"/>
            <family val="2"/>
          </rPr>
          <t>vid.poznámky</t>
        </r>
      </text>
    </comment>
    <comment ref="B23" authorId="0">
      <text>
        <r>
          <rPr>
            <sz val="10"/>
            <rFont val="Arial"/>
            <family val="2"/>
          </rPr>
          <t>vid.poznámky</t>
        </r>
      </text>
    </comment>
    <comment ref="B36" authorId="0">
      <text>
        <r>
          <rPr>
            <sz val="10"/>
            <rFont val="Arial"/>
            <family val="2"/>
          </rPr>
          <t>vid.poznámky</t>
        </r>
      </text>
    </comment>
    <comment ref="B37" authorId="0">
      <text>
        <r>
          <rPr>
            <sz val="10"/>
            <rFont val="Arial"/>
            <family val="2"/>
          </rPr>
          <t>vid.poznámky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B18" authorId="0">
      <text>
        <r>
          <rPr>
            <sz val="10"/>
            <rFont val="Arial"/>
            <family val="2"/>
          </rPr>
          <t xml:space="preserve">vid.poznanky
</t>
        </r>
      </text>
    </comment>
    <comment ref="B20" authorId="0">
      <text>
        <r>
          <rPr>
            <sz val="10"/>
            <rFont val="Arial"/>
            <family val="2"/>
          </rPr>
          <t xml:space="preserve">vid.poznamky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18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  <author>kadasiova</author>
  </authors>
  <commentList>
    <comment ref="F23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4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31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4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6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8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2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50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55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  <comment ref="K7" authorId="1">
      <text>
        <r>
          <rPr>
            <sz val="9"/>
            <rFont val="Tahoma"/>
            <family val="2"/>
          </rPr>
          <t xml:space="preserve">Upravené na sumu oznámenú MF SR na rok 2011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41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F45" authorId="0">
      <text>
        <r>
          <rPr>
            <sz val="10"/>
            <rFont val="Arial"/>
            <family val="2"/>
          </rPr>
          <t>Externý informatik – mzda podľa zmluvy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54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37" authorId="0">
      <text>
        <r>
          <rPr>
            <sz val="10"/>
            <rFont val="Arial"/>
            <family val="2"/>
          </rPr>
          <t>Diaľničné známky, parkovacie karty, zelené karty, tankovacie karty</t>
        </r>
      </text>
    </comment>
    <comment ref="F74" authorId="0">
      <text>
        <r>
          <rPr>
            <sz val="10"/>
            <rFont val="Arial"/>
            <family val="2"/>
          </rPr>
          <t>Honoráre za články</t>
        </r>
      </text>
    </comment>
    <comment ref="F134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F137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F141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F142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55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<sst xmlns="http://schemas.openxmlformats.org/spreadsheetml/2006/main" count="3176" uniqueCount="1083">
  <si>
    <t>Zdroje:</t>
  </si>
  <si>
    <t>zo štátneho rozpočtu</t>
  </si>
  <si>
    <t>Európsky fond regionálneho rozvoja – prostriedky EÚ</t>
  </si>
  <si>
    <t>Európsky fond regionálneho rozvoja – spolufinancovanie zo ŠR</t>
  </si>
  <si>
    <t>Európsky sociálny fond – prostriedky EÚ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</si>
  <si>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</si>
  <si>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</si>
  <si>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</si>
  <si>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</si>
  <si>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</si>
  <si>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</si>
  <si>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</si>
  <si>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</si>
  <si>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</si>
  <si>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</si>
  <si>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</si>
  <si>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</si>
  <si>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</si>
  <si>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</si>
  <si>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</si>
  <si>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</si>
  <si>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</si>
  <si>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</si>
  <si>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</si>
  <si>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</si>
  <si>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</si>
  <si>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</si>
  <si>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</si>
  <si>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</si>
  <si>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</si>
  <si>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</si>
  <si>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</si>
  <si>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</si>
  <si>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</si>
  <si>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 xml:space="preserve">      </t>
  </si>
  <si>
    <t>Prebytok (+)/schodok (-)</t>
  </si>
  <si>
    <t>Finančné operácie</t>
  </si>
  <si>
    <t>v tis. EUR</t>
  </si>
  <si>
    <t>1.</t>
  </si>
  <si>
    <t>2.</t>
  </si>
  <si>
    <t>3.</t>
  </si>
  <si>
    <t>Prevod z rezervného fondu</t>
  </si>
  <si>
    <t>4.</t>
  </si>
  <si>
    <t>5.</t>
  </si>
  <si>
    <t>Záväzky po zrušenej príspevkovej org. NsP Želiezovce</t>
  </si>
  <si>
    <t>6.</t>
  </si>
  <si>
    <t>Splácanie finančného lízingu</t>
  </si>
  <si>
    <t>7.</t>
  </si>
  <si>
    <t>8.</t>
  </si>
  <si>
    <t>Splátky z úveru ŠFRB</t>
  </si>
  <si>
    <t>9.</t>
  </si>
  <si>
    <t>10.</t>
  </si>
  <si>
    <t>Program 12. Služby a obchod</t>
  </si>
  <si>
    <t>Zdroj</t>
  </si>
  <si>
    <t>Funkčná klasifikácia</t>
  </si>
  <si>
    <t>Ekonomická klasifikácia</t>
  </si>
  <si>
    <t>04</t>
  </si>
  <si>
    <t>Ekonomická oblasť</t>
  </si>
  <si>
    <t>04.1.2</t>
  </si>
  <si>
    <t>611</t>
  </si>
  <si>
    <t>Tarifný, osobný, funkčný plat</t>
  </si>
  <si>
    <t>612001</t>
  </si>
  <si>
    <t>osobný príplatok</t>
  </si>
  <si>
    <t>614</t>
  </si>
  <si>
    <t>Odmeny</t>
  </si>
  <si>
    <t>621</t>
  </si>
  <si>
    <t>Poistné do VšZP+ SZP</t>
  </si>
  <si>
    <t>625001</t>
  </si>
  <si>
    <t>Poistné na nemocenské poistenie</t>
  </si>
  <si>
    <t>625002</t>
  </si>
  <si>
    <t>Poistné na starobné poistenie</t>
  </si>
  <si>
    <t>625003</t>
  </si>
  <si>
    <t>Poistné na úrazové poistenie</t>
  </si>
  <si>
    <t>11.</t>
  </si>
  <si>
    <t>625004</t>
  </si>
  <si>
    <t>Poistné na invalidné poistenie</t>
  </si>
  <si>
    <t>12.</t>
  </si>
  <si>
    <t>625005</t>
  </si>
  <si>
    <t>Poistné na poistenie v nezamestnanosti</t>
  </si>
  <si>
    <t>13.</t>
  </si>
  <si>
    <t>625006</t>
  </si>
  <si>
    <t>Poistné na garančné poistenie</t>
  </si>
  <si>
    <t>14.</t>
  </si>
  <si>
    <t>625007</t>
  </si>
  <si>
    <t>Poistné na poistenie do rezervného fondu</t>
  </si>
  <si>
    <t>15.</t>
  </si>
  <si>
    <t>637016</t>
  </si>
  <si>
    <t>Prídel do sociálneho fondu</t>
  </si>
  <si>
    <t>16.</t>
  </si>
  <si>
    <t>642015</t>
  </si>
  <si>
    <t>Nemocenské dávky</t>
  </si>
  <si>
    <t>17.</t>
  </si>
  <si>
    <t>633010</t>
  </si>
  <si>
    <t>Pracovné odevy, obuv pomôcky</t>
  </si>
  <si>
    <t>18.</t>
  </si>
  <si>
    <t>633006</t>
  </si>
  <si>
    <t>Všeobecný materiál</t>
  </si>
  <si>
    <t>19.</t>
  </si>
  <si>
    <t>06</t>
  </si>
  <si>
    <t>Bývanie a občianska vybavenosť</t>
  </si>
  <si>
    <t>20.</t>
  </si>
  <si>
    <t>06.6.0</t>
  </si>
  <si>
    <t>Bývanie a občianska vybavenosť inde neklasifikované</t>
  </si>
  <si>
    <t>21.</t>
  </si>
  <si>
    <t>637004</t>
  </si>
  <si>
    <t>Správa bytov - TENERGO</t>
  </si>
  <si>
    <t>22.</t>
  </si>
  <si>
    <t>Tvorba fondu opráv</t>
  </si>
  <si>
    <t>23.</t>
  </si>
  <si>
    <t>09</t>
  </si>
  <si>
    <t>Vzdelávanie</t>
  </si>
  <si>
    <t>24.</t>
  </si>
  <si>
    <t>09.5.0</t>
  </si>
  <si>
    <t>Nedefinovateľné vzdelávanie</t>
  </si>
  <si>
    <t>631001</t>
  </si>
  <si>
    <t>cestovné</t>
  </si>
  <si>
    <t>637006</t>
  </si>
  <si>
    <t>ubytovanie</t>
  </si>
  <si>
    <t>637001</t>
  </si>
  <si>
    <t>školenie</t>
  </si>
  <si>
    <t>prenájom miestností</t>
  </si>
  <si>
    <t>všeobecné služby</t>
  </si>
  <si>
    <t>01</t>
  </si>
  <si>
    <t>Všeobecné verejné služby</t>
  </si>
  <si>
    <t>25.</t>
  </si>
  <si>
    <t>01.1.1.6</t>
  </si>
  <si>
    <t>Obce</t>
  </si>
  <si>
    <t>26.</t>
  </si>
  <si>
    <t>635002</t>
  </si>
  <si>
    <t>27.</t>
  </si>
  <si>
    <t>633002</t>
  </si>
  <si>
    <t>Materiál – výpočtová technika</t>
  </si>
  <si>
    <t>28.</t>
  </si>
  <si>
    <t>637005</t>
  </si>
  <si>
    <t>Právne služby</t>
  </si>
  <si>
    <t>29.</t>
  </si>
  <si>
    <t>Exekučné služby</t>
  </si>
  <si>
    <t>30.</t>
  </si>
  <si>
    <t>637012</t>
  </si>
  <si>
    <t>Súdne poplatky</t>
  </si>
  <si>
    <t>31.</t>
  </si>
  <si>
    <t>Údržba a podpora technických prostriedkov IS</t>
  </si>
  <si>
    <t>32.</t>
  </si>
  <si>
    <t>633013</t>
  </si>
  <si>
    <t>Softvér – podpora k APV Korwin</t>
  </si>
  <si>
    <t>33.</t>
  </si>
  <si>
    <t>Poradensko konzultačné  práce - Euroaltis</t>
  </si>
  <si>
    <t>34.</t>
  </si>
  <si>
    <t>35.</t>
  </si>
  <si>
    <t>36.</t>
  </si>
  <si>
    <t>*</t>
  </si>
  <si>
    <t>Podnikateľský inkubátor - dom služieb</t>
  </si>
  <si>
    <t>37.</t>
  </si>
  <si>
    <t>38.</t>
  </si>
  <si>
    <t>Program 11: Sociálne veci a zdravotníctvo</t>
  </si>
  <si>
    <t>10</t>
  </si>
  <si>
    <t>Sociálne zabezpečenie</t>
  </si>
  <si>
    <t>Zariadenia sociálnych služieb - staroba</t>
  </si>
  <si>
    <t>Klub dôchodcov</t>
  </si>
  <si>
    <t>632001</t>
  </si>
  <si>
    <t>Elektrická energia</t>
  </si>
  <si>
    <t>Plyn</t>
  </si>
  <si>
    <t>632002</t>
  </si>
  <si>
    <t>Vodné a stočné</t>
  </si>
  <si>
    <t>632003</t>
  </si>
  <si>
    <t>Poštové a telekomunikačné služby</t>
  </si>
  <si>
    <t>633001</t>
  </si>
  <si>
    <t>Interiérové vybavenie</t>
  </si>
  <si>
    <t>634001</t>
  </si>
  <si>
    <t>Dopravné – preprava osôb</t>
  </si>
  <si>
    <t>635006</t>
  </si>
  <si>
    <t>Rutinná a štandardná údržba budov, objektov a ich častí</t>
  </si>
  <si>
    <t>10.2.0.2.</t>
  </si>
  <si>
    <t>Ďalšie sociálne služby – staroba</t>
  </si>
  <si>
    <t>Opatrovateľská služba</t>
  </si>
  <si>
    <t>622</t>
  </si>
  <si>
    <t>Poistné do ostatných ZP</t>
  </si>
  <si>
    <t>Transfery jednotlivcom a neziskovým právnickým osobám</t>
  </si>
  <si>
    <t>642014</t>
  </si>
  <si>
    <t>Transfery jednotlivcovi – vianočný príspevok</t>
  </si>
  <si>
    <t>Jednorázová dávka v hmotnej núdzi – VZN</t>
  </si>
  <si>
    <t>10.7.0.2</t>
  </si>
  <si>
    <t>Pracovné odevy</t>
  </si>
  <si>
    <t>637027</t>
  </si>
  <si>
    <t>Odmeny zamestnancom mimo pracovného pomeru</t>
  </si>
  <si>
    <t>Všeobecné služby</t>
  </si>
  <si>
    <t>39.</t>
  </si>
  <si>
    <t>10.4.0.3</t>
  </si>
  <si>
    <t>Ďalšie sociálne služby – rodina a deti</t>
  </si>
  <si>
    <t>40.</t>
  </si>
  <si>
    <t>642019</t>
  </si>
  <si>
    <t>Na prídavok na dieťa</t>
  </si>
  <si>
    <t>41.</t>
  </si>
  <si>
    <t>642042</t>
  </si>
  <si>
    <t>Ostatné sociálne dávky</t>
  </si>
  <si>
    <t>42.</t>
  </si>
  <si>
    <t>10.7.0.4</t>
  </si>
  <si>
    <t>43.</t>
  </si>
  <si>
    <t>Program 10: Úsek vnútra</t>
  </si>
  <si>
    <t>03</t>
  </si>
  <si>
    <t>Verejný poriadok a bezpečnosť</t>
  </si>
  <si>
    <t>03.1.0</t>
  </si>
  <si>
    <t>Policajné služby</t>
  </si>
  <si>
    <t>612002</t>
  </si>
  <si>
    <t>Ostatné príplatky okrem osobných</t>
  </si>
  <si>
    <t>637014</t>
  </si>
  <si>
    <t>Stravovanie</t>
  </si>
  <si>
    <t>Cestovné náhrady tuzemské</t>
  </si>
  <si>
    <t>631002</t>
  </si>
  <si>
    <t>Cestovné náhrady zahraničné</t>
  </si>
  <si>
    <t>Výpočtová technika</t>
  </si>
  <si>
    <t>633005</t>
  </si>
  <si>
    <t>Špeciálne prístroje, zariadenia, technika</t>
  </si>
  <si>
    <t>633007</t>
  </si>
  <si>
    <t>Špeciálny materiál</t>
  </si>
  <si>
    <t>633009</t>
  </si>
  <si>
    <t>Knihy, časopisy, noviny</t>
  </si>
  <si>
    <t>Pracovné odevy, obuv a pracovné pomôcky</t>
  </si>
  <si>
    <t>Palivo, mazivá, oleje, špeciálne kvapaliny</t>
  </si>
  <si>
    <t>634002</t>
  </si>
  <si>
    <t>Servis, údržba, opravy</t>
  </si>
  <si>
    <t>634003</t>
  </si>
  <si>
    <t>Poistenie- zmluvné a havarijné</t>
  </si>
  <si>
    <t>634005</t>
  </si>
  <si>
    <t>Karty, známky poplatky</t>
  </si>
  <si>
    <t>Školenia, kurzy, semináre...</t>
  </si>
  <si>
    <t>637023</t>
  </si>
  <si>
    <t>Kolkové známky</t>
  </si>
  <si>
    <t>713005</t>
  </si>
  <si>
    <t>Kamerový systém</t>
  </si>
  <si>
    <t>717002</t>
  </si>
  <si>
    <t>03.2.0</t>
  </si>
  <si>
    <t>Ochrana pred požiarmi</t>
  </si>
  <si>
    <t>633004</t>
  </si>
  <si>
    <t>ručné hasiace prístroje – nákup nových</t>
  </si>
  <si>
    <t>revízie hydrantov a hasiacich prístrojov</t>
  </si>
  <si>
    <t>635004</t>
  </si>
  <si>
    <t>oprava hasiacich prístrojov</t>
  </si>
  <si>
    <t>02</t>
  </si>
  <si>
    <t>Obrana</t>
  </si>
  <si>
    <t>02.2.0</t>
  </si>
  <si>
    <t>Civilná ochrana</t>
  </si>
  <si>
    <t>44.</t>
  </si>
  <si>
    <t>45.</t>
  </si>
  <si>
    <t xml:space="preserve">                                                                                                                                                                                                           </t>
  </si>
  <si>
    <t>08</t>
  </si>
  <si>
    <t>Rekreácia kultúra a náboženstvo</t>
  </si>
  <si>
    <t>46.</t>
  </si>
  <si>
    <t>08.3.0</t>
  </si>
  <si>
    <t>Vysielacie a vydavateľské služby</t>
  </si>
  <si>
    <t>47.</t>
  </si>
  <si>
    <t>Želiezovský spravodajca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</si>
  <si>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</si>
  <si>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</si>
  <si>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</si>
  <si>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</si>
  <si>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</si>
  <si>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</si>
  <si>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</si>
  <si>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</si>
  <si>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</si>
  <si>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</si>
  <si>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</si>
  <si>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</si>
  <si>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</si>
  <si>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</si>
  <si>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</si>
  <si>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</si>
  <si>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</si>
  <si>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</si>
  <si>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</si>
  <si>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Polygrafické a rozmnožovacie služby</t>
  </si>
  <si>
    <t>76.</t>
  </si>
  <si>
    <t>Mestský rozhlas</t>
  </si>
  <si>
    <t>77.</t>
  </si>
  <si>
    <t>Telekomunikačná technika</t>
  </si>
  <si>
    <t>78.</t>
  </si>
  <si>
    <t>Údržba mestského rozhlasu</t>
  </si>
  <si>
    <t>79.</t>
  </si>
  <si>
    <t>08.2.0.6</t>
  </si>
  <si>
    <t>Múzeá a galérie</t>
  </si>
  <si>
    <t>80.</t>
  </si>
  <si>
    <t>Mestské múzeum</t>
  </si>
  <si>
    <t>81.</t>
  </si>
  <si>
    <t>Energie – elektrická energia</t>
  </si>
  <si>
    <t>82.</t>
  </si>
  <si>
    <t>83.</t>
  </si>
  <si>
    <t>84.</t>
  </si>
  <si>
    <t>Poistenie majetku</t>
  </si>
  <si>
    <t>85.</t>
  </si>
  <si>
    <t>Dohody zamestnancom mimopracovného pomeru</t>
  </si>
  <si>
    <t>86.</t>
  </si>
  <si>
    <t>87.</t>
  </si>
  <si>
    <t>Reprezentačné – cattering</t>
  </si>
  <si>
    <t>88.</t>
  </si>
  <si>
    <t>89.</t>
  </si>
  <si>
    <t>01.3.3</t>
  </si>
  <si>
    <t>Iné všeobecné služby</t>
  </si>
  <si>
    <t>90.</t>
  </si>
  <si>
    <t>Matričná činnosť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</si>
  <si>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</si>
  <si>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</si>
  <si>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</si>
  <si>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</si>
  <si>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</si>
  <si>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</si>
  <si>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</si>
  <si>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</si>
  <si>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</si>
  <si>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</si>
  <si>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</si>
  <si>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</si>
  <si>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</si>
  <si>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</si>
  <si>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01.6.0</t>
  </si>
  <si>
    <t>Všeobecné verejné služby inde naklasifikované</t>
  </si>
  <si>
    <t>105.</t>
  </si>
  <si>
    <t>106.</t>
  </si>
  <si>
    <t>107.</t>
  </si>
  <si>
    <t>108.</t>
  </si>
  <si>
    <t>Pohonné hmoty</t>
  </si>
  <si>
    <t>109.</t>
  </si>
  <si>
    <t>110.</t>
  </si>
  <si>
    <t>111.</t>
  </si>
  <si>
    <t>633016</t>
  </si>
  <si>
    <t>Reprezentačné</t>
  </si>
  <si>
    <t>112.</t>
  </si>
  <si>
    <t>Odmeny – členovia komisií a zapisovatelia</t>
  </si>
  <si>
    <t>113.</t>
  </si>
  <si>
    <t xml:space="preserve">Obce </t>
  </si>
  <si>
    <t>114.</t>
  </si>
  <si>
    <t>Mestský úrad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</si>
  <si>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</si>
  <si>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</si>
  <si>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</si>
  <si>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</si>
  <si>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</si>
  <si>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</si>
  <si>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</si>
  <si>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</si>
  <si>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</si>
  <si>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</si>
  <si>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</si>
  <si>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</si>
  <si>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</si>
  <si>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</si>
  <si>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</si>
  <si>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</si>
  <si>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</si>
  <si>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</si>
  <si>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</si>
  <si>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</si>
  <si>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Vodné, stočné</t>
  </si>
  <si>
    <t>135.</t>
  </si>
  <si>
    <t>136.</t>
  </si>
  <si>
    <t>137.</t>
  </si>
  <si>
    <t>138.</t>
  </si>
  <si>
    <t>139.</t>
  </si>
  <si>
    <t>140.</t>
  </si>
  <si>
    <t>141.</t>
  </si>
  <si>
    <t>Softvér</t>
  </si>
  <si>
    <t>142.</t>
  </si>
  <si>
    <t>711003</t>
  </si>
  <si>
    <t>Softvér (e aukcie)</t>
  </si>
  <si>
    <t>143.</t>
  </si>
  <si>
    <t>144.</t>
  </si>
  <si>
    <t>637036</t>
  </si>
  <si>
    <t>145.</t>
  </si>
  <si>
    <t>146.</t>
  </si>
  <si>
    <t>Rutinná a štandardná údržba strojov, prístrojov a zariadení</t>
  </si>
  <si>
    <t>147.</t>
  </si>
  <si>
    <t>Revízie vyhradených technických zariadení</t>
  </si>
  <si>
    <t>148.</t>
  </si>
  <si>
    <t>149.</t>
  </si>
  <si>
    <t>Kurzy, semináre, porady</t>
  </si>
  <si>
    <t>150.</t>
  </si>
  <si>
    <t>151.</t>
  </si>
  <si>
    <t>Poplatky a odvody</t>
  </si>
  <si>
    <t>152.</t>
  </si>
  <si>
    <t>153.</t>
  </si>
  <si>
    <t>154.</t>
  </si>
  <si>
    <t>155.</t>
  </si>
  <si>
    <t>Havarijné stavy budov</t>
  </si>
  <si>
    <t>156.</t>
  </si>
  <si>
    <t>Program 9: Kultúra</t>
  </si>
  <si>
    <t>08.2.0.5</t>
  </si>
  <si>
    <t>Knižnice</t>
  </si>
  <si>
    <t>641001</t>
  </si>
  <si>
    <t>08.2.0.9</t>
  </si>
  <si>
    <t>Kultúrny dom</t>
  </si>
  <si>
    <t>Tarifný, osobný základný, funkčný plat</t>
  </si>
  <si>
    <t>Osobný príplatok</t>
  </si>
  <si>
    <t>Ostatné príplatky</t>
  </si>
  <si>
    <t>Vodné stočné</t>
  </si>
  <si>
    <t>634004</t>
  </si>
  <si>
    <t>Preprava osôb</t>
  </si>
  <si>
    <t>718004</t>
  </si>
  <si>
    <t>Rekonštrukcia elektrického vedenia</t>
  </si>
  <si>
    <t>Rutinná a štandardná údržba budov</t>
  </si>
  <si>
    <t>637002</t>
  </si>
  <si>
    <t>Konkurzy a súťaže – divadelné predstavenia</t>
  </si>
  <si>
    <t>Konkurzy a súťaže – koncerty</t>
  </si>
  <si>
    <t>Konkurzy a súťaže – výstavy</t>
  </si>
  <si>
    <t>Prenosné pódium</t>
  </si>
  <si>
    <t>Vchodové dvere + javisková brána</t>
  </si>
  <si>
    <t>08.1.0</t>
  </si>
  <si>
    <t>Rekreačné a športové služby</t>
  </si>
  <si>
    <t>Program 8.Vzdelávanie</t>
  </si>
  <si>
    <t>09.1.1.1</t>
  </si>
  <si>
    <t>Predškolská výchova</t>
  </si>
  <si>
    <t>MŠ SNP 93</t>
  </si>
  <si>
    <t>Pracovné odevy, obuv</t>
  </si>
  <si>
    <t>Školenia, semináre, porady</t>
  </si>
  <si>
    <t>642026</t>
  </si>
  <si>
    <t>Na dávku v hmotnej núdzi – stravovanie</t>
  </si>
  <si>
    <t>Prepravné – dovoz stravy</t>
  </si>
  <si>
    <t>Poplatky a odvody – za vedenie účtov</t>
  </si>
  <si>
    <t>637007</t>
  </si>
  <si>
    <t>Nová podlaha do spálne a triedy</t>
  </si>
  <si>
    <t>Výmena okien</t>
  </si>
  <si>
    <t>Oprava fasády</t>
  </si>
  <si>
    <t>717001</t>
  </si>
  <si>
    <t>MŠ SNP 9</t>
  </si>
  <si>
    <t>67.</t>
  </si>
  <si>
    <t>68.</t>
  </si>
  <si>
    <t>69.</t>
  </si>
  <si>
    <t>70.</t>
  </si>
  <si>
    <t>71.</t>
  </si>
  <si>
    <t>72.</t>
  </si>
  <si>
    <t>MŠ SNP 9 s VJM</t>
  </si>
  <si>
    <t>73.</t>
  </si>
  <si>
    <t>74.</t>
  </si>
  <si>
    <t>75.</t>
  </si>
  <si>
    <t>09.6.0.1</t>
  </si>
  <si>
    <t>Školské stravovanie v predškolských zariadeniach</t>
  </si>
  <si>
    <t>713001</t>
  </si>
  <si>
    <t>09.5.0.1</t>
  </si>
  <si>
    <t>Zariadenia pre záujmové vzdelávanie – ZUŠ</t>
  </si>
  <si>
    <t>Súťaže a konkurzy</t>
  </si>
  <si>
    <t>Oprava podlahy</t>
  </si>
  <si>
    <t>Dvere</t>
  </si>
  <si>
    <t>157.</t>
  </si>
  <si>
    <t>Balkón + oprava steny</t>
  </si>
  <si>
    <t>158.</t>
  </si>
  <si>
    <t>09.5.0.2</t>
  </si>
  <si>
    <t>Centrum voľného času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</si>
  <si>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</si>
  <si>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</si>
  <si>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</si>
  <si>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</si>
  <si>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</si>
  <si>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</si>
  <si>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</si>
  <si>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</si>
  <si>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</si>
  <si>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</si>
  <si>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</si>
  <si>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09.1.2.1</t>
  </si>
  <si>
    <t>Základné vzdelanie</t>
  </si>
  <si>
    <t>ZŠ s bežnou starostlivosťou – Mierová 67</t>
  </si>
  <si>
    <t xml:space="preserve">ZŠ s bežnou starostlivosťou s VJM </t>
  </si>
  <si>
    <t>Školský klub detí pri ZŠ Mierová 67</t>
  </si>
  <si>
    <t>Dotácia na režijné náklady ŠKD Mierová 67</t>
  </si>
  <si>
    <t>Školský klub detí pri ZŠ  s VJM</t>
  </si>
  <si>
    <t>Dotácia na režijné náklady ŠDK s VJM</t>
  </si>
  <si>
    <t>ŠJ pri ZŠ Mierová 67</t>
  </si>
  <si>
    <t>Dotácia na režijné náklady ŠJ Mierová 67</t>
  </si>
  <si>
    <t>199.</t>
  </si>
  <si>
    <t>Dotácia na režijné náklady ŠJ  VJM</t>
  </si>
  <si>
    <t>Dotácia na prevádzkové náklady ZŠ VJM</t>
  </si>
  <si>
    <t>200.</t>
  </si>
  <si>
    <t>ŠJ pri ZŠ s VJM</t>
  </si>
  <si>
    <t>201.</t>
  </si>
  <si>
    <t>09.8.02</t>
  </si>
  <si>
    <t>Metodické centrá</t>
  </si>
  <si>
    <t>202.</t>
  </si>
  <si>
    <t>Školský úrad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</si>
  <si>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</si>
  <si>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</si>
  <si>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</si>
  <si>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</si>
  <si>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</si>
  <si>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</si>
  <si>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</si>
  <si>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</si>
  <si>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</si>
  <si>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</si>
  <si>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</si>
  <si>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</si>
  <si>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</si>
  <si>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</si>
  <si>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</si>
  <si>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</si>
  <si>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Školenia, kurzy, semináre</t>
  </si>
  <si>
    <t>219.</t>
  </si>
  <si>
    <t>Program 7: Organizačné veci</t>
  </si>
  <si>
    <t>01.1.1.6.</t>
  </si>
  <si>
    <t>Mestské zastupiteľstvo</t>
  </si>
  <si>
    <t>637026</t>
  </si>
  <si>
    <t>Odmeny poslancov</t>
  </si>
  <si>
    <t>Odmeny členom komisií</t>
  </si>
  <si>
    <t>Reprezentačné výdavky-cattering</t>
  </si>
  <si>
    <t>Propagácia a marketing</t>
  </si>
  <si>
    <t>637003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</si>
  <si>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</si>
  <si>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</si>
  <si>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</si>
  <si>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</si>
  <si>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</si>
  <si>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</si>
  <si>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</si>
  <si>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</si>
  <si>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</si>
  <si>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</si>
  <si>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</si>
  <si>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Reprezentačný ples mesta</t>
  </si>
  <si>
    <t>Výzdoba</t>
  </si>
  <si>
    <t>Polygrafické služby</t>
  </si>
  <si>
    <t>Reprezentačné výdavky – cattering</t>
  </si>
  <si>
    <t>Konkurzy a súťaže</t>
  </si>
  <si>
    <t>Deň učiteľov</t>
  </si>
  <si>
    <t>Mestské dni</t>
  </si>
  <si>
    <t xml:space="preserve">Konkurzy a súťaže </t>
  </si>
  <si>
    <t>Medaily, plakety, diplomy</t>
  </si>
  <si>
    <t>Prepravné</t>
  </si>
  <si>
    <t>Odmeny oceneným</t>
  </si>
  <si>
    <t>Ubytovanie delegácií</t>
  </si>
  <si>
    <t xml:space="preserve">Program </t>
  </si>
  <si>
    <t>Ondrejský jarmok</t>
  </si>
  <si>
    <t>Polygrafické služby – tlač plagátov</t>
  </si>
  <si>
    <t>Propagácia, reklama a inzercia</t>
  </si>
  <si>
    <t>Upratovanie a odvoz odpadu</t>
  </si>
  <si>
    <t>Program 6: Ekonomika</t>
  </si>
  <si>
    <t>01.7.0</t>
  </si>
  <si>
    <t>Transakcie verejného dlhu</t>
  </si>
  <si>
    <t>651002</t>
  </si>
  <si>
    <t>651003</t>
  </si>
  <si>
    <t>Splácanie úrokov – ŠFRB</t>
  </si>
  <si>
    <t>653001</t>
  </si>
  <si>
    <t>Manipulačné poplatky súvisiace s úverom</t>
  </si>
  <si>
    <t>01.1.2</t>
  </si>
  <si>
    <t>Finančná a rozpočtová oblasť</t>
  </si>
  <si>
    <t>Bankové poplatky</t>
  </si>
  <si>
    <t>Auditorské služby</t>
  </si>
  <si>
    <t>Členské príspevky</t>
  </si>
  <si>
    <t>642006</t>
  </si>
  <si>
    <t>Za čisté dolné Pohronie (Šárovce)</t>
  </si>
  <si>
    <t>Isztergrannum</t>
  </si>
  <si>
    <t>Ipeľský euroregión</t>
  </si>
  <si>
    <t>Únia miest Slovenska</t>
  </si>
  <si>
    <t>Dolnohronské regionálne združenie</t>
  </si>
  <si>
    <t>Združenie náčelníkov MsP</t>
  </si>
  <si>
    <t>RVC</t>
  </si>
  <si>
    <t>Transfery jednotlivcom a neziskovým PO</t>
  </si>
  <si>
    <t>642001</t>
  </si>
  <si>
    <t>OZ, nadácii a neinvestičnému fondu</t>
  </si>
  <si>
    <t>642007</t>
  </si>
  <si>
    <t>Cirkvi, náb. spoločnosti a cirkevnej charite</t>
  </si>
  <si>
    <t>711001</t>
  </si>
  <si>
    <t>04.5.1</t>
  </si>
  <si>
    <t>Cestná doprava</t>
  </si>
  <si>
    <t>05</t>
  </si>
  <si>
    <t>Ochrana životného porostredia</t>
  </si>
  <si>
    <t>05.2.0.</t>
  </si>
  <si>
    <t>Nakladanie s odpadovými vodami</t>
  </si>
  <si>
    <t>vybudovanie kanalizácie</t>
  </si>
  <si>
    <t>06.3.0.</t>
  </si>
  <si>
    <t>Zásobovanie vodou</t>
  </si>
  <si>
    <t>vybudovanie vodovodu</t>
  </si>
  <si>
    <t>06.6.0.</t>
  </si>
  <si>
    <t>Bývanie a občianska vybavenosť inde neklas.</t>
  </si>
  <si>
    <t>vybudovanie plynovodu – stredotlak</t>
  </si>
  <si>
    <t>vybudovanie plynovodu – vysokotlak</t>
  </si>
  <si>
    <t>rozvody elekterickej energie</t>
  </si>
  <si>
    <t>prekládka sietí</t>
  </si>
  <si>
    <t>04.4.3</t>
  </si>
  <si>
    <t>výstavba</t>
  </si>
  <si>
    <t>Obstarávanie projektovej dokumentácie</t>
  </si>
  <si>
    <t>716</t>
  </si>
  <si>
    <t>projektové a prieskumné práce</t>
  </si>
  <si>
    <t>oplotenie</t>
  </si>
  <si>
    <t>vrátnice</t>
  </si>
  <si>
    <t>terenné a vegetačné úpravy</t>
  </si>
  <si>
    <t>dopravné značenie – dočasné a trvalé</t>
  </si>
  <si>
    <t>Program 4: Infraštruktúra</t>
  </si>
  <si>
    <t>43</t>
  </si>
  <si>
    <t>chodník ul. Mikulská</t>
  </si>
  <si>
    <t>rekonštrukcia dvora domu služieb</t>
  </si>
  <si>
    <t>parkovisko pri KD</t>
  </si>
  <si>
    <t>výstavba cyklochodníka</t>
  </si>
  <si>
    <t>41</t>
  </si>
  <si>
    <t>dopravné značenie</t>
  </si>
  <si>
    <t>Bývanie a občianska vvbavenosť</t>
  </si>
  <si>
    <t>06.4.0</t>
  </si>
  <si>
    <t>Verejné osvetlenie</t>
  </si>
  <si>
    <t>Údržba a oprava verejného osvetlenia</t>
  </si>
  <si>
    <t>Modernizácia verejného osvetlenia</t>
  </si>
  <si>
    <t>Vianočné osvetlenie</t>
  </si>
  <si>
    <t>- montáž a demontáž</t>
  </si>
  <si>
    <t>713004</t>
  </si>
  <si>
    <t>- nákup nového osvetlenia</t>
  </si>
  <si>
    <t>Občianska vybavenosť inde neklasifikovaná</t>
  </si>
  <si>
    <t>Aktualizácia technickej mapy mesta</t>
  </si>
  <si>
    <t>06.3.0</t>
  </si>
  <si>
    <t>Dobudovanie vodovou – za železnicou</t>
  </si>
  <si>
    <t>06.2.0</t>
  </si>
  <si>
    <t>Rozvoj obcí</t>
  </si>
  <si>
    <t>717003</t>
  </si>
  <si>
    <t>rekonštrukcia verejných priestorov CMZ</t>
  </si>
  <si>
    <t>Ochrana životného prostredia</t>
  </si>
  <si>
    <t>05.2.0</t>
  </si>
  <si>
    <t>dobudovanie kanalizácie za železnicou</t>
  </si>
  <si>
    <t>dobudovanie kanalizácie mesta</t>
  </si>
  <si>
    <t>nákup pozemkov ul. Hurbanova</t>
  </si>
  <si>
    <t>Program 3: Výstavba a územný rozvoj</t>
  </si>
  <si>
    <t>- kaštieľ</t>
  </si>
  <si>
    <t>42</t>
  </si>
  <si>
    <t>- dom smútku Želiezovce</t>
  </si>
  <si>
    <t>- chodník ul. Mikulská</t>
  </si>
  <si>
    <t>- cyklistické chodníky</t>
  </si>
  <si>
    <t>- sociálne a pohotovostné bývanie</t>
  </si>
  <si>
    <t>- klub dôchodcov</t>
  </si>
  <si>
    <t>Obstarávanie územno plánovacích nástrojov</t>
  </si>
  <si>
    <t>- štúdie</t>
  </si>
  <si>
    <t>- zmeny a doplnky ÚPD</t>
  </si>
  <si>
    <t>- zmeny ÚP CMZ</t>
  </si>
  <si>
    <t>Expertízy, posudky a geodetické práce</t>
  </si>
  <si>
    <t>- geodetické práce</t>
  </si>
  <si>
    <t>- statické posudky</t>
  </si>
  <si>
    <t>- ostatné expertízy</t>
  </si>
  <si>
    <t>Príprava rozvojových projektov</t>
  </si>
  <si>
    <t>- inžinierska činnosť</t>
  </si>
  <si>
    <t>Realizácia stavieb a ich technického zhodnotenia</t>
  </si>
  <si>
    <t>52</t>
  </si>
  <si>
    <t>- rekonštrukcia MŠ SNP 9</t>
  </si>
  <si>
    <t>- dom smútku Svodov</t>
  </si>
  <si>
    <t>- rekonštrukcia azylového domu</t>
  </si>
  <si>
    <t>- ZŠ ul Mierová</t>
  </si>
  <si>
    <t>Stavebný úrad</t>
  </si>
  <si>
    <t>111</t>
  </si>
  <si>
    <t>01.1.1</t>
  </si>
  <si>
    <t>Výdavky verejnej správy</t>
  </si>
  <si>
    <t>Správne poplatky</t>
  </si>
  <si>
    <t>PROGRAM  2:  Životné prostredie a rekreácia</t>
  </si>
  <si>
    <t>05.1.0</t>
  </si>
  <si>
    <t>Nakladanie s odpadmi</t>
  </si>
  <si>
    <t>Vývoz odpadu</t>
  </si>
  <si>
    <t>Nákup zberných nádob</t>
  </si>
  <si>
    <t>Odstránenie čiernych skládok</t>
  </si>
  <si>
    <t>Poplatok za uloženie odpadu</t>
  </si>
  <si>
    <t>Vývoz triedeného odpadu</t>
  </si>
  <si>
    <t>Monitoring skládky topografia</t>
  </si>
  <si>
    <t>Propagačná kampaň</t>
  </si>
  <si>
    <t>Čistenie miestnych komunikácií</t>
  </si>
  <si>
    <t>Rozšírenie a zefektívnenie separ.zberu</t>
  </si>
  <si>
    <t>05.3.0.</t>
  </si>
  <si>
    <t>Znižovanie znečisťovania</t>
  </si>
  <si>
    <t>Riešenie kvality ovzdušia v meste</t>
  </si>
  <si>
    <t>05.4.0</t>
  </si>
  <si>
    <t>Ochrana prírody a krajiny</t>
  </si>
  <si>
    <t>Deratizácia</t>
  </si>
  <si>
    <t>Dezinsekcia komárov</t>
  </si>
  <si>
    <t>Ošetrovanie stromov</t>
  </si>
  <si>
    <t>05.6.0</t>
  </si>
  <si>
    <t>Ochrana životného prostredia inde neklasifikovaná</t>
  </si>
  <si>
    <t>Deň zeme</t>
  </si>
  <si>
    <t>- ochranné pomôcky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</si>
  <si>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</si>
  <si>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</si>
  <si>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</si>
  <si>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</si>
  <si>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</si>
  <si>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Sadové úpravy – Tržná , Agátova</t>
  </si>
  <si>
    <t>Nákup pozemkov</t>
  </si>
  <si>
    <t>Komunikačné prepojenie</t>
  </si>
  <si>
    <t xml:space="preserve">Sadové úpravy </t>
  </si>
  <si>
    <t>Údržba verejného priestranstva</t>
  </si>
  <si>
    <t>Údržba miestnych komunikácií</t>
  </si>
  <si>
    <t>- bežná údržba</t>
  </si>
  <si>
    <t>- zimná údržba</t>
  </si>
  <si>
    <t>Výstavba</t>
  </si>
  <si>
    <t>Regionálne centrum na zhodnotenie  BRO</t>
  </si>
  <si>
    <t>1151</t>
  </si>
  <si>
    <t>Tarifný plat, osobný plat vrátane ich náhrad</t>
  </si>
  <si>
    <t>1152</t>
  </si>
  <si>
    <t>620</t>
  </si>
  <si>
    <t>Poistné a príspevok do poisťovní</t>
  </si>
  <si>
    <t>Školenia kurzy, semináre, porady</t>
  </si>
  <si>
    <t>Informačné tabule</t>
  </si>
  <si>
    <t>verejné obstarávanie a externý manažment</t>
  </si>
  <si>
    <t>nákup prevádzkových strojov</t>
  </si>
  <si>
    <t>714004</t>
  </si>
  <si>
    <t>nákup nákladných vozidiel, traktorov</t>
  </si>
  <si>
    <t>stavebné práce a stavebný dozor</t>
  </si>
  <si>
    <t>rezerva na nepredvídané stavebné výdavky</t>
  </si>
  <si>
    <t>Rekreácia, kultúra, náboženstvo</t>
  </si>
  <si>
    <t>08.1.0 Rekreačné a športové služby</t>
  </si>
  <si>
    <t>starostlivosť o detské ihriská</t>
  </si>
  <si>
    <t>Viacúčelové ihrisko ZŠ s VJM</t>
  </si>
  <si>
    <t>výstavba detských ihrísk</t>
  </si>
  <si>
    <t>PROGRAM  1: PODOHOSPODÁRSTVO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</si>
  <si>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</si>
  <si>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</si>
  <si>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</si>
  <si>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</si>
  <si>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</si>
  <si>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</si>
  <si>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</si>
  <si>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</si>
  <si>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>prípravná a projektová dokumentácia</t>
  </si>
  <si>
    <t>Kapitálové príjmy</t>
  </si>
  <si>
    <t>Kategória</t>
  </si>
  <si>
    <t>Položka</t>
  </si>
  <si>
    <t>Podpoložka</t>
  </si>
  <si>
    <t>Príjem</t>
  </si>
  <si>
    <t>NEDAŇOVÉ PRÍJMY</t>
  </si>
  <si>
    <t>KAPITÁLOVĚ PRÍJMY</t>
  </si>
  <si>
    <t>Príjem z predaja kapitálových aktív</t>
  </si>
  <si>
    <t>príjem z predaja budov – Bytový podnik</t>
  </si>
  <si>
    <t>príjem z predaja budov – Kino</t>
  </si>
  <si>
    <t>Príjem z predaja pozemkov a nehmotných aktív</t>
  </si>
  <si>
    <t>GRANTY A TRANSFERY</t>
  </si>
  <si>
    <t>Tuzemské kapitálové granty a transfery</t>
  </si>
  <si>
    <t>Granty</t>
  </si>
  <si>
    <t>biofermentor</t>
  </si>
  <si>
    <t>kanalizácia za železnicou</t>
  </si>
  <si>
    <t>vodovod za železnicou</t>
  </si>
  <si>
    <t>dobudovanie kanalizácie v meste</t>
  </si>
  <si>
    <t>rekonštrukcia verejného osvetlenia</t>
  </si>
  <si>
    <t>rekonštrukcia verejných priestorov</t>
  </si>
  <si>
    <t>rekonštrukcia a modernizácia ZŠ Mierová</t>
  </si>
  <si>
    <t>udržateľné osídlenie – ZŠ s VJM</t>
  </si>
  <si>
    <t>mestské múzeum – Soví dom</t>
  </si>
  <si>
    <t>podnikateľské centrum - dom služieb</t>
  </si>
  <si>
    <t>zazelenanie a revitalizácia zelene</t>
  </si>
  <si>
    <t>riešenie kvality ovzdušia</t>
  </si>
  <si>
    <t>parkovisko pri KD – COOP Jednota NZ</t>
  </si>
  <si>
    <t>Bežné príjmy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</si>
  <si>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</si>
  <si>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</si>
  <si>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</si>
  <si>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</si>
  <si>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</si>
  <si>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</si>
  <si>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</si>
  <si>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</si>
  <si>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</si>
  <si>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</si>
  <si>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</si>
  <si>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</si>
  <si>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</si>
  <si>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</si>
  <si>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</si>
  <si>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</si>
  <si>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</si>
  <si>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</si>
  <si>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</si>
  <si>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</si>
  <si>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Príjmy z podnikania a z vlastníctva majetku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</si>
  <si>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</si>
  <si>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</si>
  <si>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</si>
  <si>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</si>
  <si>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</si>
  <si>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</si>
  <si>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</si>
  <si>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</si>
  <si>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</si>
  <si>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</si>
  <si>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</si>
  <si>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MŠ, ZUŠ, CVČ</t>
  </si>
  <si>
    <t>za opatrovateľské služby</t>
  </si>
  <si>
    <t>za stravné – cudzí stravníci ŠJ pri MŠ</t>
  </si>
  <si>
    <t>za prebytočný hnuteľný majetok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</si>
  <si>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</si>
  <si>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</si>
  <si>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</si>
  <si>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</si>
  <si>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</si>
  <si>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</si>
  <si>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</si>
  <si>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</si>
  <si>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kurzových rozdielov</t>
  </si>
  <si>
    <t>Tuzemské bežné granty a transfery</t>
  </si>
  <si>
    <t>Transfery v rámci verejnej správy</t>
  </si>
  <si>
    <t>zo štátneho rozpočtu – biofermentor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</si>
  <si>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</si>
  <si>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</si>
  <si>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</si>
  <si>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</si>
  <si>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na kontinuálne vzdelávanie</t>
  </si>
  <si>
    <t>zo štátneho rozpočtu – účelová dotácia pre MŠ</t>
  </si>
  <si>
    <t>zo štátneho rozpočtu- rodinné prídavky</t>
  </si>
  <si>
    <t>vedenie matriky</t>
  </si>
  <si>
    <t>register obyvateľov SR</t>
  </si>
  <si>
    <t>na Krajský školský úrad</t>
  </si>
  <si>
    <t>životné prostredie</t>
  </si>
  <si>
    <t>pozemné komunikácie</t>
  </si>
  <si>
    <t>stavebný poriadok</t>
  </si>
  <si>
    <t>na základné školstvo s bežnou starostlivosťou</t>
  </si>
  <si>
    <t>zo štátneho účelového fondu – biofermentor</t>
  </si>
  <si>
    <t>z rozpočtov obcí na spracovanie miezd pre školstvo</t>
  </si>
  <si>
    <t>z rozpočtu obce na obyvateľa</t>
  </si>
  <si>
    <t>príjem z predaja kapit. Aktív. Eurospinn</t>
  </si>
  <si>
    <t>- domček na  ihrisku ul. Hviezdoslavova</t>
  </si>
  <si>
    <t>stavebná údržba MK, mostov a lávok</t>
  </si>
  <si>
    <t>oprava a údržba autobus. prístreškov</t>
  </si>
  <si>
    <t>Odmeny zamestnancom mimo prac. pomeru</t>
  </si>
  <si>
    <t>Rutinná a štandardná údržba objektov</t>
  </si>
  <si>
    <t xml:space="preserve">Rutinná a štandardná údržba objektov </t>
  </si>
  <si>
    <t>Dotácia v oblasti školstva</t>
  </si>
  <si>
    <t>Interiérové vybavenie – kuch. vybavenie</t>
  </si>
  <si>
    <t>Knihy, časopisy, učebnice, učeb. pomôcky</t>
  </si>
  <si>
    <t>Konkurzy a súťaže – ostatné podujatia</t>
  </si>
  <si>
    <t>Pohrebné trovy – bezdomovci</t>
  </si>
  <si>
    <t>Príspevky neštátnym subjektom – pomoc občanom v hmotnej j núdzi</t>
  </si>
  <si>
    <t>Rutinná  údržba výpočtovej techniky</t>
  </si>
  <si>
    <t>233001</t>
  </si>
  <si>
    <t>Odvod zo zisku Eurospinn</t>
  </si>
  <si>
    <t>z refundácie</t>
  </si>
  <si>
    <t xml:space="preserve"> z predaja pozemkov-p.č. 497/1 ul. Hronská</t>
  </si>
  <si>
    <t>rozšírenie a zefektívnenie separ. zberu</t>
  </si>
  <si>
    <t>účelová dotácia z dôvodu výpadku dane z príjmov</t>
  </si>
  <si>
    <t>220.</t>
  </si>
  <si>
    <t>221.</t>
  </si>
  <si>
    <t>08.6.0.</t>
  </si>
  <si>
    <t>Všeobecné služby - externé</t>
  </si>
  <si>
    <t>personálne nákady interných zamestnancov</t>
  </si>
  <si>
    <t xml:space="preserve">Projekt - spájanie kultúrnych tradícií </t>
  </si>
  <si>
    <t>Rozpočet na rok 2010</t>
  </si>
  <si>
    <t>Plnenie k 31.12.2010</t>
  </si>
  <si>
    <t xml:space="preserve">                                                               Ú H R N      B E Ž N Ý C H      P R Í J M O V</t>
  </si>
  <si>
    <t>Bežné výdavky</t>
  </si>
  <si>
    <t>Kapitálové výdavky</t>
  </si>
  <si>
    <t>Skutočnosť k 31.12.2010</t>
  </si>
  <si>
    <t>Celkom program: Infraštruktúra</t>
  </si>
  <si>
    <t>Celkom za program: Pôdohospodárstvo</t>
  </si>
  <si>
    <t>Celkom za program: Životné prostredie a rekreácia</t>
  </si>
  <si>
    <t>Celkom za program: Výstavba a územný rozvoj</t>
  </si>
  <si>
    <t>Bežný rozpočet 2010</t>
  </si>
  <si>
    <t>Kapitálový rozpočet 2010</t>
  </si>
  <si>
    <t>Celkom program: Organizačné veci</t>
  </si>
  <si>
    <t>Celkom program: Ekonomika</t>
  </si>
  <si>
    <t>Celkom program: Vzdelávanie</t>
  </si>
  <si>
    <t>Celkom program: Kultúra</t>
  </si>
  <si>
    <t>Celkom program: Vnútro</t>
  </si>
  <si>
    <t>Príplatky</t>
  </si>
  <si>
    <t>Celkom program: Sociálne veci a zdravotníctvo</t>
  </si>
  <si>
    <t>Celkom program: Služby a obchod</t>
  </si>
  <si>
    <t>v tis. Eur</t>
  </si>
  <si>
    <t>Celkom príjmové finančné operácie</t>
  </si>
  <si>
    <t>Celkom výdavkové finančné operácie</t>
  </si>
  <si>
    <t>Výsledok hospodárenia finančných operácií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</si>
  <si>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</si>
  <si>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Energie</t>
  </si>
  <si>
    <t xml:space="preserve"> z predaja pozemkov -pod kinom</t>
  </si>
  <si>
    <t xml:space="preserve"> z predaja pozemkov-Kušek</t>
  </si>
  <si>
    <t>zo štátneho rozpočtu - na odchodné</t>
  </si>
  <si>
    <t>zo štátneho rozpočtu – učebné pomôcky</t>
  </si>
  <si>
    <t>zo štátneho rozpočtu - Pohronská verbovačka</t>
  </si>
  <si>
    <t>z ESF – "vzdelávaním k sebarealizácii človeka v trhovom prostredí"</t>
  </si>
  <si>
    <t xml:space="preserve">NEDAŇOVÉ PRÍJMY KAPITÁLOVÉ </t>
  </si>
  <si>
    <t>Finančná zábezpeka na BRO</t>
  </si>
  <si>
    <t xml:space="preserve">Rozpočet 2010 finančné operácie </t>
  </si>
  <si>
    <t>Servis,oprava a údržba motorových vozidiel</t>
  </si>
  <si>
    <t>637015</t>
  </si>
  <si>
    <t xml:space="preserve">Rozpočet 2010 </t>
  </si>
  <si>
    <t>v tom:</t>
  </si>
  <si>
    <t>Základné školy</t>
  </si>
  <si>
    <t>Centrum voľného čsu</t>
  </si>
  <si>
    <t>Rozdiel:</t>
  </si>
  <si>
    <t>Príjmové finančné operácie</t>
  </si>
  <si>
    <t>Výdavkové finančné operácie</t>
  </si>
  <si>
    <t>Rozdiel</t>
  </si>
  <si>
    <t>Príjmy celkom</t>
  </si>
  <si>
    <t>Výdavky celkom</t>
  </si>
  <si>
    <t>Dotácia na prevádzkové náklady CVČ</t>
  </si>
  <si>
    <t xml:space="preserve">                       REKAPITULÁCIA PRÍJMOV A VÝDAVKOV ZA ROK 2010 </t>
  </si>
  <si>
    <t>Rozpočet na rok 2011</t>
  </si>
  <si>
    <t>Úprava +/-</t>
  </si>
  <si>
    <t>Rozpočet po úprave</t>
  </si>
  <si>
    <t>Rozpočet po zmene</t>
  </si>
  <si>
    <t>Bežný rozpočet na rok 2011</t>
  </si>
  <si>
    <t>Kapitálový rozpočet na rok 2011</t>
  </si>
  <si>
    <t>Bežný rozpočet po úprave</t>
  </si>
  <si>
    <t>Kapitálový rozpočet po úprave</t>
  </si>
  <si>
    <t>Výnos dane podľa ZMOS</t>
  </si>
  <si>
    <t>Kultúrne poukazy</t>
  </si>
  <si>
    <t>Projekt spájanie kultúrnych trdicií</t>
  </si>
  <si>
    <t>Spájanie kultúrnych trdicií - refundácia nákladov</t>
  </si>
  <si>
    <t>Projekt -  podnikateľský inkubátor</t>
  </si>
  <si>
    <t>Projekt - riešenie kvality ovzdušia</t>
  </si>
  <si>
    <t>Riešenie kvality ovzdušia - refundácia nákladov</t>
  </si>
  <si>
    <t>714005</t>
  </si>
  <si>
    <t>Nákup špeciálnych automobilov</t>
  </si>
  <si>
    <t>Špeciálne služby - externý manažment</t>
  </si>
  <si>
    <t>Intenzifikácia vužitia oddychových zón - mat.</t>
  </si>
  <si>
    <t>Intenzifikácia vužitia oddychových zón - služby</t>
  </si>
  <si>
    <t>- príprava projektov žiadosti o NFP</t>
  </si>
  <si>
    <t>Verejné priestory Svodov</t>
  </si>
  <si>
    <t>- bytové domy Želiezobvce za nemocnicou</t>
  </si>
  <si>
    <t>Bytové domy Mikula I</t>
  </si>
  <si>
    <t>Bytové domy Mikula II</t>
  </si>
  <si>
    <t>Bytové domy Sovodv</t>
  </si>
  <si>
    <t>Rekonštrukcia MsÚ</t>
  </si>
  <si>
    <t>Rekonštrukcia budovy MsP</t>
  </si>
  <si>
    <t>ZŠ s VJM</t>
  </si>
  <si>
    <t>Hygienické priestroy pri Sovom dome</t>
  </si>
  <si>
    <t>Sociálne služby Cetrál</t>
  </si>
  <si>
    <t>Rekonštrukcia slobodárne</t>
  </si>
  <si>
    <t>Komplexná prestavba nám. Sv. Jakuba</t>
  </si>
  <si>
    <t>Rekonštrukcia VP II. Etapa</t>
  </si>
  <si>
    <t>45</t>
  </si>
  <si>
    <t>- verejné priestory Svodov</t>
  </si>
  <si>
    <t>-rekonštrukcia slobodárne</t>
  </si>
  <si>
    <t>Rekonštrukcia azylového domu</t>
  </si>
  <si>
    <t>Komplexná orestavba nám. Sv. Jakuba</t>
  </si>
  <si>
    <t>Bytové domy v Želiezovciach za nemocnicou</t>
  </si>
  <si>
    <t>Bytové domy Svodov</t>
  </si>
  <si>
    <t>Rekonštrukcia verejného osvetlenia Mier.</t>
  </si>
  <si>
    <t>- oprava a údržba vian. Osvetlenia</t>
  </si>
  <si>
    <t>Rekonštrukcia VP CMZ</t>
  </si>
  <si>
    <t>Splácanie úrokov - provízie</t>
  </si>
  <si>
    <t>Väzba zápisníc zo zasadnutí MsZ</t>
  </si>
  <si>
    <t>Poštové služby</t>
  </si>
  <si>
    <t>Učebné pomôcky - účelová dotácia</t>
  </si>
  <si>
    <t>Oprava strojov, prístrojov a zariadení</t>
  </si>
  <si>
    <t>Odmeny zamestnancov mimo pra. pomeru</t>
  </si>
  <si>
    <t>Na dávku v hmotnej núdzi – školské potreby</t>
  </si>
  <si>
    <t>Energie – elektrická energia, plyn</t>
  </si>
  <si>
    <t>oprava strojov, prístrojov a zariadení</t>
  </si>
  <si>
    <t>Zateplenie budovy</t>
  </si>
  <si>
    <t>na  dávku v homtnej núdzi - stravovanie</t>
  </si>
  <si>
    <t>Interierové vybavenie</t>
  </si>
  <si>
    <t>Odmeny zamestnancov mimo prac. Pomeru</t>
  </si>
  <si>
    <t>Na dávku v hmotnej núdzi – školské pomôcky</t>
  </si>
  <si>
    <t>Prevádzkové stroje, présdtroje a zariadenia</t>
  </si>
  <si>
    <t>Rutinná a štandardná údržba budov a objektov</t>
  </si>
  <si>
    <t>Kurzy, školenia, semináre</t>
  </si>
  <si>
    <t>Odmeny zamestnancov mimo prac. pomeru</t>
  </si>
  <si>
    <t>Dopravné pre žiakov ZŠ Mierová 67</t>
  </si>
  <si>
    <t>Dopravné pre žiakov ZŠ s VJM</t>
  </si>
  <si>
    <t>Stravovanie + škol. Potreby - hmotná nmúdza</t>
  </si>
  <si>
    <t>Vzdelávacie poukazy ZŠ Mierová  67</t>
  </si>
  <si>
    <t>Vzdelávacie poukazy ZŠ s VJM</t>
  </si>
  <si>
    <t>Vzdelávacie poukazy ZUŠ</t>
  </si>
  <si>
    <t>Vzdelávacie poukazy CVČ</t>
  </si>
  <si>
    <t>Účelová dotácia MŠ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</si>
  <si>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</si>
  <si>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</si>
  <si>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</si>
  <si>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</si>
  <si>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</si>
  <si>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</si>
  <si>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</si>
  <si>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</si>
  <si>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</si>
  <si>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</si>
  <si>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</si>
  <si>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</si>
  <si>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</si>
  <si>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</si>
  <si>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</si>
  <si>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</si>
  <si>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</si>
  <si>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</si>
  <si>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</si>
  <si>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63404</t>
  </si>
  <si>
    <t>Kultúrny dom Svodov</t>
  </si>
  <si>
    <t>Kultúrny dom Želiezovce</t>
  </si>
  <si>
    <t>Všeobecné služby, vrátane odchytu psov</t>
  </si>
  <si>
    <t>63006</t>
  </si>
  <si>
    <t>642012</t>
  </si>
  <si>
    <t>642013</t>
  </si>
  <si>
    <t>Dodávka tepla - TENERGO</t>
  </si>
  <si>
    <t>Zariadenie soc. Služieb - ubytovňa Komenského 25</t>
  </si>
  <si>
    <t>Podnikateľaký inkubátor - dom služieb</t>
  </si>
  <si>
    <t>Poistenie do fondov</t>
  </si>
  <si>
    <t>Energie - režijné náklady</t>
  </si>
  <si>
    <t>Výpočtová technika - IKT vybavenie</t>
  </si>
  <si>
    <t>Všeobecný materiál-papier, toner</t>
  </si>
  <si>
    <t xml:space="preserve">Detské ihriská </t>
  </si>
  <si>
    <t>Náučný chodník Želiezovské poklady</t>
  </si>
  <si>
    <t>Interiérové vybavenie-postieľky</t>
  </si>
  <si>
    <t>Odmeny zo vzdelávacích poukazov</t>
  </si>
  <si>
    <t xml:space="preserve"> </t>
  </si>
  <si>
    <t>zo štátneho rozpočtu – vzdelávacie poukazy</t>
  </si>
  <si>
    <t>Inžinierský a hydrogeologický prieskum</t>
  </si>
  <si>
    <t xml:space="preserve">Stravovanie zamestnancov </t>
  </si>
  <si>
    <t>Odstupné</t>
  </si>
  <si>
    <t>0dstupné</t>
  </si>
  <si>
    <t xml:space="preserve">Na odstupné </t>
  </si>
  <si>
    <t>Na odchodné</t>
  </si>
  <si>
    <t>Splácanie úrokov - z dlhodobého investičného úveru</t>
  </si>
  <si>
    <t>Splácanie úrokov z Eurofondového úveru č. 18430</t>
  </si>
  <si>
    <t>voľby - sčítanie obyvateľov</t>
  </si>
  <si>
    <t>Organizovanie volieb - Sčítanie obyvateľov</t>
  </si>
  <si>
    <t>P.č.</t>
  </si>
  <si>
    <t>Zariadenia sociálnych služieb – Mestská núdzová ubytovňa (pomoc občanom v hmotnej  núdzi)</t>
  </si>
  <si>
    <t>Projekt ESF -"Vzdelávacním k sebarealizácii človeka"</t>
  </si>
  <si>
    <t>Všeobecná pracovná oblasť- aktivačná činnosť, §§ 50i, 50j</t>
  </si>
  <si>
    <t>aktivačná činnosť – dotácia z ÚPSVaR</t>
  </si>
  <si>
    <t>Splátky istiny  Eurofondového úveru č. 234710</t>
  </si>
  <si>
    <t>Eurofondový úver</t>
  </si>
  <si>
    <t>Dlhodobé investičné úvery (č.230189, č.230389)</t>
  </si>
  <si>
    <t>Splátky istín dlhodobých investičných úverov (č.230189, č.230389)</t>
  </si>
  <si>
    <t>Projekt-Rekonštrukcia a modernizácia ZŠ na ul. Mierovej</t>
  </si>
  <si>
    <t>Projekt-Rekonštrukcia verejných priestorov VP CMZ</t>
  </si>
  <si>
    <t>POZÁNMKY</t>
  </si>
  <si>
    <t>Navrhnuté na úrovni plnenia za predchádzajúci rok</t>
  </si>
  <si>
    <t>Predpoklad s dôrazom na jarmočný poplatok s rezervou</t>
  </si>
  <si>
    <t>Rozpočet bol zjavne nadsadený, upravený cca. Na možné plnenie</t>
  </si>
  <si>
    <t>Podielové dane sú upravené v zmysle zverejnených údajov Ministerstvom financií</t>
  </si>
  <si>
    <t>Rozpočet nebol upravovaný za predchádzajúce roky len automaticky kopírovný a nadsadený. Teraz upravený cca. na skutočnosť.</t>
  </si>
  <si>
    <t>Príjmy na krytie výdavkov spojené so sčítaním obyvateľstva zo ŠR</t>
  </si>
  <si>
    <t xml:space="preserve">Navrhnuté na úrovni skutočnosti predch. roka. Meniace sa dotácie podľa potreby na hmotnú núdzu detí. </t>
  </si>
  <si>
    <t>Taktiež ako pri predchádzajúcom riadku.</t>
  </si>
  <si>
    <t>Cca. podľa počtu detí</t>
  </si>
  <si>
    <t>Podľa nahlásených údajov zo ŠR.</t>
  </si>
  <si>
    <t>Príjmy navrhnuté na základe skutočnosti predchádzajúceho roka.</t>
  </si>
  <si>
    <t>Akcia sa nezačala, nepredpokladá sa, že žiadosť o patbu EÚ bude v 2011</t>
  </si>
  <si>
    <t>Akcia prebieha,  žiadosť o patbu EÚ je priebežne zasielané</t>
  </si>
  <si>
    <t>Tento druh príjmu nebol do rozpočtu zahrnutý.</t>
  </si>
  <si>
    <t xml:space="preserve"> z predaja pozemkov- prebytočných pre mesto (súhrnne)</t>
  </si>
  <si>
    <t>Predaj pozemkov schválených MsZ + predpoklad predaja ďalších</t>
  </si>
  <si>
    <t>Projekt nákupu čistiacej techniky sa teraz rozbieha, preto predpokladá sa, že v tomto roku nebude nutné vyčerpať všetky výdavky, ktoré sú v nej obsiahnuté.</t>
  </si>
  <si>
    <r>
      <rPr>
        <b/>
        <sz val="10"/>
        <rFont val="Arial"/>
        <family val="2"/>
      </rPr>
      <t>Bežné príjmy</t>
    </r>
    <r>
      <rPr>
        <sz val="10"/>
        <rFont val="Arial"/>
        <family val="2"/>
      </rPr>
      <t xml:space="preserve"> v tomto programe sú upravené v najvyššej miere na úseku likvidácie čiernych skládok a  taktiež údržby verejnej zelene, kde už teraz využívame aktivačných zamestnancov a zamestnancov prijatých z fondu ŠR na povodne prostredníctvom úradu práce.</t>
    </r>
  </si>
  <si>
    <t>Výdavky na tento projekt sú zapracované vo výške, v akej sa musia prefinancovať do dokončenia stavby</t>
  </si>
  <si>
    <t>Projekt centra BRO - táto akcia sa zatiaľ neprebieha,  preto sa predpokladá sa, že v tomto roku budú bežné výdavky na obstaranie a na externý manažment, predpokladá sa že i  stavebná časť sa zaháji.</t>
  </si>
  <si>
    <t>Výdavky na tento projekt sú zapracované vo výške, v akej sa musia prefinancovať do dokončenia stavby. Z dvoch nešpecifikovaných častí sa vytvorila len jedna celková suma.</t>
  </si>
  <si>
    <t>Rozpočet bol nadsadený pravdepodobne vo viere, že sa jedná o zmluvu na zber triedeného odpadu, ktorá však je v programe životného prostredia.</t>
  </si>
  <si>
    <t xml:space="preserve">Zrušená položka </t>
  </si>
  <si>
    <t>Rozpočet bol navýšený podľa mesačne platených úrokov + navýšená o možné ďalšie čerpanie</t>
  </si>
  <si>
    <t>Táto položka bola vynechaná z rozpočtu. Predpokladá sa že to bolo zahrnuté v prvom riadku, to však určite nepostačuje. Vychádza sa z mesačných platieb + navýšenie rezervy.</t>
  </si>
  <si>
    <t>Výdavky na mestské dni sa odbremenia z projektu na kultúrne tradície vrámci cezhraničnej spolupráce MR a SR.</t>
  </si>
  <si>
    <t>Výdavky nepostačovali, preto sa upravili aspoň podľa skutočnosti predchádzajúceho roka</t>
  </si>
  <si>
    <t>Nechám na zváženie upraviť pravidlá o odmeňovaní poslancov a členov komisií, nakoľko od 1.1.2011 mesto má odvodovú povinnosť z týchto odmien.</t>
  </si>
  <si>
    <t>Výdavky upravené v zmysle VZN. Školy budú musieť pripraviť prípadné organizačné zmeny, nakoľko sa javia nepostačujúce.</t>
  </si>
  <si>
    <t>Všetky výdavky školských zariadenií - MŠ, ZUŠ, i ŠJ bez právnej subjektivity - v originálnej pôsobnosti mesta boli upravené na najnutnejšie.</t>
  </si>
  <si>
    <t xml:space="preserve">Z dôvodu, že v školskej jedálni MŠ na ul. SNP sa pokazila chladnička bolo nutné  zapracovať nákup novej. Cena dorozpočtu určená prieskumom .  </t>
  </si>
  <si>
    <t xml:space="preserve">V rámci bežných výdavkov v tompo programe boli vykonané najväčšie zmeny. </t>
  </si>
  <si>
    <t>Mestský rozhlas, hlavne ústredňa je v katastrofálnom stave. Prípadný havarijný stav bude nutné riešiť.</t>
  </si>
  <si>
    <t>Zabezpečenie prevádzky Mestkého múzea je v štádi riešenia v MsZ.</t>
  </si>
  <si>
    <t>Vyššiu úsporu je možné zabezpečiť až v roku 2012, hlavne racionalizačným opatrením v personálnom obsadení tohto úseku.</t>
  </si>
  <si>
    <t>Nakoľko vo výdavkoch predchádzajúceho roka neboli matrikárky účtované vo všetkých položkách správne, upravil sa rozpočet a samotné účtovníctvo taktiež.</t>
  </si>
  <si>
    <t>Výdavky na energie boli znížené predajom nehnuteľného majetku, t.j. budovy kina, bytového podniku. Určitá časť bola presunutá do programu sociálnych služieb pod prvok - Ubytovňa na ul. Komenského t.j. bývalá slobodáreň.</t>
  </si>
  <si>
    <t xml:space="preserve">Z výdavkov Mestkého úradu bolo možné ukrojiť najvyššiu časť na zabezpečenie vyrovnanosti rozpočtu mesta. Boli prekalkulované mzdy i odvody. Len v roku 2012 sa prejavia úplné výnosy z racionalizačných opatrení personálnej politiky.  </t>
  </si>
  <si>
    <t>V rámci poistného sa kalkuluje s minimálnym navýšením, nakoľko dokončné akcie a nakúpené stroje z fondov EU bude treba poistiť.</t>
  </si>
  <si>
    <t>Zapracované sú výdavky na sčítanie obyvateľov, v príjmoch kryté grantom zo štátneho rozpočtu.</t>
  </si>
  <si>
    <t>Len predpokladať je možné, že z týchto zdrojov sa zabezpečia materiálové výdavky mesta.  Urobíme preto všetko.</t>
  </si>
  <si>
    <t>Tento program zahrňuje len najnutnejšie výdavky na sociálne zabezpečenie, preto úprava rozpočtu je tu minimálna.</t>
  </si>
  <si>
    <t xml:space="preserve">V tento úseku sa upresnili výdavky na zamestnancov cez Úrad práce a to tak aktivačných ako i  na povodne. </t>
  </si>
  <si>
    <t>Výdavky boli z časti uhradené z poskytnutého preddavku z EU a preto boli upravené v týchto položkách.  Žiadosti o platby boli predložené v celom rozsahu na vykrytie všetkých nákladov spojených s projektom.</t>
  </si>
  <si>
    <t>V rámci týchto výdavkov neboli navrhnuté zmeny vzhľadom na prebiehajúce i nové súdne spory. Výdavky na informačný systém sú tiež nevyhnutné.</t>
  </si>
  <si>
    <t>Z dôvodu, že sme požiadali o zmenu rozpočtových položiek v rámci projektu - podnikateľský inkubátor, tie  boli zo strany poskytovateľa uznané a použité na opravu budovy domu služieb.</t>
  </si>
  <si>
    <t>1.krok - Aby sa mohlo pokračovať s predfinancovaním investičných akcií - projektov, je nutné zabezpečiť, aby ministerstvá čo najrýchlejšie uvoľnili zdroje v zmysle mestom  podaných žiadostí . Nezahrnili sa tu všetky predpokladané žiadosti, nakoľko posúdenie správnosti a oprávnenosti výdavkov je vždy v značnom oneskorení a pravdepodobne niektoré prechádzajú i do rozpočtového roka 2012.  Navrhnuté financie mesto najprv musí vrátiť  na Eurofondový úverový účet ako mimoriadnu splátku a len potom môže pristúpiť k ďalšiemu čerpaniu - viď. krok 2.</t>
  </si>
  <si>
    <t>2.krok - V prípade, že mesto obdrží od ministerstiev už prefinancované  zdroje na investičné akcie z projektov, podľa zmluvy o Eurofondového úveru môže naďalej používať na 2. etapu predfinancovsnia.  Úprava rozpočtu je v príjmových finančných operáciách vyššia preto, lebo v predchádzajúcom roku nebol dočerpaní v plánovanej výške a preto základný rozpočet na rok 2011 nebol správne odhadnutý.</t>
  </si>
  <si>
    <t>Program 5: Hospodárska správa a evidencia majetku mesta</t>
  </si>
  <si>
    <t>Celkom program: Hospodárska správa majetku</t>
  </si>
  <si>
    <t>Presunuté z programu č.3: Výstavba a územný rozvoj</t>
  </si>
  <si>
    <t>Rutinná a štandardná údržba budovy</t>
  </si>
  <si>
    <t>Budova štadióna</t>
  </si>
  <si>
    <t xml:space="preserve">Všeobecný materiál </t>
  </si>
  <si>
    <t>Budova domu kultúry Svodov</t>
  </si>
  <si>
    <t>Budova domu kultúry Želiezovce</t>
  </si>
  <si>
    <t>Dodávka tepla - Tenergo</t>
  </si>
  <si>
    <t>Budovy v spáve Mestského úradu</t>
  </si>
  <si>
    <t>10.2.0.1</t>
  </si>
  <si>
    <t>Budova klubu dôchodcov</t>
  </si>
  <si>
    <t>Mestská núdzová ubytovňa</t>
  </si>
  <si>
    <t>Ubytovňa-Komenského 25 (býv. Slobodáreň)</t>
  </si>
  <si>
    <t>Správa bytových priestorov</t>
  </si>
  <si>
    <t>Správa bytov - Tenergo</t>
  </si>
  <si>
    <t>Transfer pre Mestskú knižnicu</t>
  </si>
  <si>
    <t>Transfer pre Mestské múzeum</t>
  </si>
  <si>
    <t>Nákup pozemkov - od FO v autocamp.</t>
  </si>
  <si>
    <t>Výkup pozemkov od fyzických osôb v rámci</t>
  </si>
  <si>
    <t>vysporiadania vlastníckych vzťahov v autocampingu.</t>
  </si>
  <si>
    <t>Zvýšnie fin. prostriedkov je nutné z dôvodu rozsahu potrebných rekonštrukčných prác na miestnych komunikáíciách</t>
  </si>
  <si>
    <t>4</t>
  </si>
  <si>
    <t>Účasť na majetku - EKOFERMENT, s.r.o.</t>
  </si>
  <si>
    <t>Správa budov</t>
  </si>
  <si>
    <t>Budova mestského múzea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</si>
</sst>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\ ;\-0.00\ "/>
    <numFmt numFmtId="173" formatCode="0.0"/>
    <numFmt numFmtId="174" formatCode="#,###.00"/>
    <numFmt numFmtId="175" formatCode="#,##0.0"/>
    <numFmt numFmtId="176" formatCode="0.0%"/>
    <numFmt numFmtId="177" formatCode="0.0000"/>
    <numFmt numFmtId="178" formatCode="0.000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sz val="10"/>
      <name val="Cambria"/>
      <family val="1"/>
    </font>
    <font>
      <b/>
      <sz val="16"/>
      <color indexed="10"/>
      <name val="Cambria"/>
      <family val="1"/>
    </font>
    <font>
      <b/>
      <sz val="16"/>
      <color indexed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color indexed="5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8"/>
      <color indexed="12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sz val="8"/>
      <name val="Tahoma"/>
      <family val="2"/>
    </font>
    <font>
      <sz val="10"/>
      <color indexed="17"/>
      <name val="Cambria"/>
      <family val="1"/>
    </font>
    <font>
      <b/>
      <sz val="16"/>
      <name val="Cambria"/>
      <family val="1"/>
    </font>
    <font>
      <sz val="9"/>
      <name val="Tahoma"/>
      <family val="2"/>
    </font>
    <font>
      <b/>
      <sz val="14"/>
      <name val="Cambria"/>
      <family val="1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Cambria"/>
      <family val="1"/>
    </font>
    <font>
      <sz val="9"/>
      <color indexed="12"/>
      <name val="Cambria"/>
      <family val="1"/>
    </font>
    <font>
      <sz val="9"/>
      <color indexed="10"/>
      <name val="Cambria"/>
      <family val="1"/>
    </font>
    <font>
      <sz val="9"/>
      <color indexed="17"/>
      <name val="Cambria"/>
      <family val="1"/>
    </font>
    <font>
      <sz val="9"/>
      <color indexed="6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7030A0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 style="thin"/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/>
      <bottom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>
        <color indexed="8"/>
      </bottom>
    </border>
    <border>
      <left style="medium"/>
      <right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medium"/>
      <right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96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73" fontId="5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75" fontId="14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5" fontId="17" fillId="0" borderId="0" xfId="0" applyNumberFormat="1" applyFont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9" fontId="15" fillId="33" borderId="11" xfId="0" applyNumberFormat="1" applyFont="1" applyFill="1" applyBorder="1" applyAlignment="1">
      <alignment/>
    </xf>
    <xf numFmtId="49" fontId="15" fillId="33" borderId="12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49" fontId="17" fillId="34" borderId="12" xfId="0" applyNumberFormat="1" applyFont="1" applyFill="1" applyBorder="1" applyAlignment="1">
      <alignment/>
    </xf>
    <xf numFmtId="173" fontId="17" fillId="34" borderId="11" xfId="0" applyNumberFormat="1" applyFont="1" applyFill="1" applyBorder="1" applyAlignment="1">
      <alignment/>
    </xf>
    <xf numFmtId="175" fontId="17" fillId="34" borderId="14" xfId="0" applyNumberFormat="1" applyFont="1" applyFill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173" fontId="17" fillId="0" borderId="11" xfId="0" applyNumberFormat="1" applyFont="1" applyBorder="1" applyAlignment="1">
      <alignment/>
    </xf>
    <xf numFmtId="175" fontId="17" fillId="0" borderId="14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0" fontId="17" fillId="0" borderId="16" xfId="0" applyFont="1" applyBorder="1" applyAlignment="1">
      <alignment/>
    </xf>
    <xf numFmtId="49" fontId="17" fillId="0" borderId="17" xfId="0" applyNumberFormat="1" applyFont="1" applyBorder="1" applyAlignment="1">
      <alignment/>
    </xf>
    <xf numFmtId="49" fontId="17" fillId="0" borderId="16" xfId="0" applyNumberFormat="1" applyFont="1" applyBorder="1" applyAlignment="1">
      <alignment/>
    </xf>
    <xf numFmtId="175" fontId="17" fillId="34" borderId="12" xfId="0" applyNumberFormat="1" applyFont="1" applyFill="1" applyBorder="1" applyAlignment="1">
      <alignment/>
    </xf>
    <xf numFmtId="175" fontId="17" fillId="0" borderId="12" xfId="0" applyNumberFormat="1" applyFont="1" applyBorder="1" applyAlignment="1">
      <alignment/>
    </xf>
    <xf numFmtId="175" fontId="17" fillId="35" borderId="17" xfId="0" applyNumberFormat="1" applyFont="1" applyFill="1" applyBorder="1" applyAlignment="1">
      <alignment/>
    </xf>
    <xf numFmtId="173" fontId="17" fillId="36" borderId="18" xfId="0" applyNumberFormat="1" applyFont="1" applyFill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15" fillId="33" borderId="0" xfId="0" applyFont="1" applyFill="1" applyAlignment="1">
      <alignment horizontal="center"/>
    </xf>
    <xf numFmtId="49" fontId="17" fillId="0" borderId="10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175" fontId="17" fillId="34" borderId="19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49" fontId="17" fillId="37" borderId="12" xfId="0" applyNumberFormat="1" applyFont="1" applyFill="1" applyBorder="1" applyAlignment="1">
      <alignment/>
    </xf>
    <xf numFmtId="49" fontId="17" fillId="37" borderId="20" xfId="0" applyNumberFormat="1" applyFont="1" applyFill="1" applyBorder="1" applyAlignment="1">
      <alignment/>
    </xf>
    <xf numFmtId="175" fontId="17" fillId="37" borderId="14" xfId="0" applyNumberFormat="1" applyFont="1" applyFill="1" applyBorder="1" applyAlignment="1">
      <alignment/>
    </xf>
    <xf numFmtId="175" fontId="17" fillId="37" borderId="19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/>
    </xf>
    <xf numFmtId="175" fontId="17" fillId="0" borderId="14" xfId="0" applyNumberFormat="1" applyFont="1" applyFill="1" applyBorder="1" applyAlignment="1">
      <alignment/>
    </xf>
    <xf numFmtId="175" fontId="17" fillId="0" borderId="19" xfId="0" applyNumberFormat="1" applyFont="1" applyFill="1" applyBorder="1" applyAlignment="1">
      <alignment/>
    </xf>
    <xf numFmtId="49" fontId="17" fillId="0" borderId="2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Fill="1" applyBorder="1" applyAlignment="1">
      <alignment horizontal="left"/>
    </xf>
    <xf numFmtId="49" fontId="17" fillId="0" borderId="23" xfId="0" applyNumberFormat="1" applyFont="1" applyFill="1" applyBorder="1" applyAlignment="1">
      <alignment/>
    </xf>
    <xf numFmtId="0" fontId="17" fillId="0" borderId="0" xfId="0" applyFont="1" applyFill="1" applyAlignment="1">
      <alignment horizontal="left"/>
    </xf>
    <xf numFmtId="49" fontId="17" fillId="0" borderId="20" xfId="0" applyNumberFormat="1" applyFont="1" applyBorder="1" applyAlignment="1">
      <alignment/>
    </xf>
    <xf numFmtId="49" fontId="17" fillId="34" borderId="11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/>
    </xf>
    <xf numFmtId="49" fontId="17" fillId="0" borderId="17" xfId="0" applyNumberFormat="1" applyFont="1" applyFill="1" applyBorder="1" applyAlignment="1">
      <alignment/>
    </xf>
    <xf numFmtId="49" fontId="17" fillId="0" borderId="24" xfId="0" applyNumberFormat="1" applyFont="1" applyFill="1" applyBorder="1" applyAlignment="1">
      <alignment/>
    </xf>
    <xf numFmtId="49" fontId="15" fillId="0" borderId="25" xfId="0" applyNumberFormat="1" applyFont="1" applyFill="1" applyBorder="1" applyAlignment="1">
      <alignment/>
    </xf>
    <xf numFmtId="49" fontId="15" fillId="33" borderId="26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173" fontId="17" fillId="0" borderId="0" xfId="0" applyNumberFormat="1" applyFont="1" applyAlignment="1">
      <alignment/>
    </xf>
    <xf numFmtId="49" fontId="15" fillId="33" borderId="20" xfId="0" applyNumberFormat="1" applyFont="1" applyFill="1" applyBorder="1" applyAlignment="1">
      <alignment/>
    </xf>
    <xf numFmtId="173" fontId="17" fillId="34" borderId="14" xfId="0" applyNumberFormat="1" applyFont="1" applyFill="1" applyBorder="1" applyAlignment="1">
      <alignment/>
    </xf>
    <xf numFmtId="173" fontId="17" fillId="34" borderId="27" xfId="0" applyNumberFormat="1" applyFont="1" applyFill="1" applyBorder="1" applyAlignment="1">
      <alignment/>
    </xf>
    <xf numFmtId="0" fontId="17" fillId="0" borderId="28" xfId="0" applyFont="1" applyBorder="1" applyAlignment="1">
      <alignment/>
    </xf>
    <xf numFmtId="173" fontId="17" fillId="0" borderId="14" xfId="0" applyNumberFormat="1" applyFont="1" applyFill="1" applyBorder="1" applyAlignment="1">
      <alignment/>
    </xf>
    <xf numFmtId="173" fontId="17" fillId="0" borderId="14" xfId="0" applyNumberFormat="1" applyFont="1" applyBorder="1" applyAlignment="1">
      <alignment/>
    </xf>
    <xf numFmtId="49" fontId="15" fillId="33" borderId="10" xfId="0" applyNumberFormat="1" applyFont="1" applyFill="1" applyBorder="1" applyAlignment="1">
      <alignment/>
    </xf>
    <xf numFmtId="173" fontId="17" fillId="37" borderId="27" xfId="0" applyNumberFormat="1" applyFont="1" applyFill="1" applyBorder="1" applyAlignment="1">
      <alignment/>
    </xf>
    <xf numFmtId="49" fontId="17" fillId="0" borderId="20" xfId="0" applyNumberFormat="1" applyFont="1" applyBorder="1" applyAlignment="1">
      <alignment/>
    </xf>
    <xf numFmtId="173" fontId="15" fillId="33" borderId="14" xfId="0" applyNumberFormat="1" applyFont="1" applyFill="1" applyBorder="1" applyAlignment="1">
      <alignment/>
    </xf>
    <xf numFmtId="173" fontId="17" fillId="34" borderId="19" xfId="0" applyNumberFormat="1" applyFont="1" applyFill="1" applyBorder="1" applyAlignment="1">
      <alignment/>
    </xf>
    <xf numFmtId="173" fontId="17" fillId="0" borderId="19" xfId="0" applyNumberFormat="1" applyFont="1" applyFill="1" applyBorder="1" applyAlignment="1">
      <alignment/>
    </xf>
    <xf numFmtId="173" fontId="17" fillId="0" borderId="19" xfId="0" applyNumberFormat="1" applyFont="1" applyBorder="1" applyAlignment="1">
      <alignment/>
    </xf>
    <xf numFmtId="173" fontId="17" fillId="37" borderId="14" xfId="0" applyNumberFormat="1" applyFont="1" applyFill="1" applyBorder="1" applyAlignment="1">
      <alignment/>
    </xf>
    <xf numFmtId="173" fontId="17" fillId="37" borderId="19" xfId="0" applyNumberFormat="1" applyFont="1" applyFill="1" applyBorder="1" applyAlignment="1">
      <alignment/>
    </xf>
    <xf numFmtId="173" fontId="17" fillId="0" borderId="29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3" fontId="17" fillId="0" borderId="30" xfId="0" applyNumberFormat="1" applyFont="1" applyFill="1" applyBorder="1" applyAlignment="1">
      <alignment/>
    </xf>
    <xf numFmtId="49" fontId="15" fillId="38" borderId="31" xfId="0" applyNumberFormat="1" applyFont="1" applyFill="1" applyBorder="1" applyAlignment="1">
      <alignment horizontal="center" vertical="center"/>
    </xf>
    <xf numFmtId="0" fontId="15" fillId="38" borderId="31" xfId="0" applyFont="1" applyFill="1" applyBorder="1" applyAlignment="1">
      <alignment horizontal="center" vertical="center"/>
    </xf>
    <xf numFmtId="49" fontId="17" fillId="0" borderId="32" xfId="0" applyNumberFormat="1" applyFont="1" applyBorder="1" applyAlignment="1">
      <alignment/>
    </xf>
    <xf numFmtId="0" fontId="17" fillId="0" borderId="32" xfId="0" applyFont="1" applyBorder="1" applyAlignment="1">
      <alignment/>
    </xf>
    <xf numFmtId="49" fontId="15" fillId="33" borderId="33" xfId="0" applyNumberFormat="1" applyFont="1" applyFill="1" applyBorder="1" applyAlignment="1">
      <alignment/>
    </xf>
    <xf numFmtId="175" fontId="15" fillId="33" borderId="34" xfId="0" applyNumberFormat="1" applyFont="1" applyFill="1" applyBorder="1" applyAlignment="1">
      <alignment/>
    </xf>
    <xf numFmtId="173" fontId="15" fillId="33" borderId="26" xfId="0" applyNumberFormat="1" applyFont="1" applyFill="1" applyBorder="1" applyAlignment="1">
      <alignment/>
    </xf>
    <xf numFmtId="175" fontId="15" fillId="33" borderId="35" xfId="0" applyNumberFormat="1" applyFont="1" applyFill="1" applyBorder="1" applyAlignment="1">
      <alignment/>
    </xf>
    <xf numFmtId="175" fontId="15" fillId="38" borderId="36" xfId="0" applyNumberFormat="1" applyFont="1" applyFill="1" applyBorder="1" applyAlignment="1">
      <alignment vertical="center" wrapText="1"/>
    </xf>
    <xf numFmtId="175" fontId="15" fillId="39" borderId="37" xfId="0" applyNumberFormat="1" applyFont="1" applyFill="1" applyBorder="1" applyAlignment="1">
      <alignment vertical="center" wrapText="1"/>
    </xf>
    <xf numFmtId="175" fontId="15" fillId="38" borderId="38" xfId="0" applyNumberFormat="1" applyFont="1" applyFill="1" applyBorder="1" applyAlignment="1">
      <alignment vertical="center" wrapText="1"/>
    </xf>
    <xf numFmtId="175" fontId="15" fillId="39" borderId="39" xfId="0" applyNumberFormat="1" applyFont="1" applyFill="1" applyBorder="1" applyAlignment="1">
      <alignment vertical="center" wrapText="1"/>
    </xf>
    <xf numFmtId="173" fontId="19" fillId="0" borderId="0" xfId="0" applyNumberFormat="1" applyFont="1" applyBorder="1" applyAlignment="1">
      <alignment/>
    </xf>
    <xf numFmtId="49" fontId="17" fillId="0" borderId="32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173" fontId="15" fillId="40" borderId="40" xfId="0" applyNumberFormat="1" applyFont="1" applyFill="1" applyBorder="1" applyAlignment="1">
      <alignment/>
    </xf>
    <xf numFmtId="173" fontId="15" fillId="40" borderId="41" xfId="0" applyNumberFormat="1" applyFont="1" applyFill="1" applyBorder="1" applyAlignment="1">
      <alignment/>
    </xf>
    <xf numFmtId="175" fontId="15" fillId="40" borderId="40" xfId="0" applyNumberFormat="1" applyFont="1" applyFill="1" applyBorder="1" applyAlignment="1">
      <alignment/>
    </xf>
    <xf numFmtId="175" fontId="15" fillId="40" borderId="41" xfId="0" applyNumberFormat="1" applyFont="1" applyFill="1" applyBorder="1" applyAlignment="1">
      <alignment/>
    </xf>
    <xf numFmtId="175" fontId="17" fillId="0" borderId="19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7" fillId="40" borderId="10" xfId="0" applyNumberFormat="1" applyFont="1" applyFill="1" applyBorder="1" applyAlignment="1">
      <alignment/>
    </xf>
    <xf numFmtId="49" fontId="15" fillId="40" borderId="11" xfId="0" applyNumberFormat="1" applyFont="1" applyFill="1" applyBorder="1" applyAlignment="1">
      <alignment/>
    </xf>
    <xf numFmtId="173" fontId="15" fillId="40" borderId="14" xfId="0" applyNumberFormat="1" applyFont="1" applyFill="1" applyBorder="1" applyAlignment="1">
      <alignment/>
    </xf>
    <xf numFmtId="173" fontId="15" fillId="40" borderId="19" xfId="0" applyNumberFormat="1" applyFont="1" applyFill="1" applyBorder="1" applyAlignment="1">
      <alignment/>
    </xf>
    <xf numFmtId="175" fontId="15" fillId="40" borderId="14" xfId="0" applyNumberFormat="1" applyFont="1" applyFill="1" applyBorder="1" applyAlignment="1">
      <alignment/>
    </xf>
    <xf numFmtId="175" fontId="15" fillId="40" borderId="19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173" fontId="17" fillId="0" borderId="14" xfId="0" applyNumberFormat="1" applyFont="1" applyFill="1" applyBorder="1" applyAlignment="1">
      <alignment horizontal="right"/>
    </xf>
    <xf numFmtId="173" fontId="17" fillId="0" borderId="19" xfId="0" applyNumberFormat="1" applyFont="1" applyFill="1" applyBorder="1" applyAlignment="1">
      <alignment horizontal="right"/>
    </xf>
    <xf numFmtId="175" fontId="17" fillId="0" borderId="14" xfId="0" applyNumberFormat="1" applyFont="1" applyFill="1" applyBorder="1" applyAlignment="1">
      <alignment horizontal="right"/>
    </xf>
    <xf numFmtId="175" fontId="17" fillId="0" borderId="19" xfId="0" applyNumberFormat="1" applyFont="1" applyFill="1" applyBorder="1" applyAlignment="1">
      <alignment horizontal="right"/>
    </xf>
    <xf numFmtId="49" fontId="17" fillId="0" borderId="24" xfId="0" applyNumberFormat="1" applyFont="1" applyBorder="1" applyAlignment="1">
      <alignment/>
    </xf>
    <xf numFmtId="173" fontId="17" fillId="0" borderId="30" xfId="0" applyNumberFormat="1" applyFont="1" applyBorder="1" applyAlignment="1">
      <alignment/>
    </xf>
    <xf numFmtId="49" fontId="17" fillId="41" borderId="12" xfId="0" applyNumberFormat="1" applyFont="1" applyFill="1" applyBorder="1" applyAlignment="1">
      <alignment/>
    </xf>
    <xf numFmtId="49" fontId="17" fillId="42" borderId="20" xfId="0" applyNumberFormat="1" applyFont="1" applyFill="1" applyBorder="1" applyAlignment="1">
      <alignment/>
    </xf>
    <xf numFmtId="49" fontId="15" fillId="40" borderId="12" xfId="0" applyNumberFormat="1" applyFont="1" applyFill="1" applyBorder="1" applyAlignment="1">
      <alignment/>
    </xf>
    <xf numFmtId="49" fontId="15" fillId="40" borderId="2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173" fontId="15" fillId="40" borderId="27" xfId="0" applyNumberFormat="1" applyFont="1" applyFill="1" applyBorder="1" applyAlignment="1">
      <alignment/>
    </xf>
    <xf numFmtId="0" fontId="17" fillId="0" borderId="42" xfId="0" applyFont="1" applyBorder="1" applyAlignment="1">
      <alignment/>
    </xf>
    <xf numFmtId="0" fontId="17" fillId="0" borderId="15" xfId="0" applyFont="1" applyBorder="1" applyAlignment="1">
      <alignment/>
    </xf>
    <xf numFmtId="49" fontId="17" fillId="0" borderId="18" xfId="0" applyNumberFormat="1" applyFont="1" applyBorder="1" applyAlignment="1">
      <alignment/>
    </xf>
    <xf numFmtId="0" fontId="17" fillId="0" borderId="43" xfId="0" applyFont="1" applyBorder="1" applyAlignment="1">
      <alignment/>
    </xf>
    <xf numFmtId="49" fontId="15" fillId="38" borderId="44" xfId="0" applyNumberFormat="1" applyFont="1" applyFill="1" applyBorder="1" applyAlignment="1">
      <alignment horizontal="center" vertical="center"/>
    </xf>
    <xf numFmtId="0" fontId="15" fillId="38" borderId="44" xfId="0" applyFont="1" applyFill="1" applyBorder="1" applyAlignment="1">
      <alignment horizontal="center" vertical="center"/>
    </xf>
    <xf numFmtId="175" fontId="15" fillId="38" borderId="45" xfId="0" applyNumberFormat="1" applyFont="1" applyFill="1" applyBorder="1" applyAlignment="1">
      <alignment vertical="center" wrapText="1"/>
    </xf>
    <xf numFmtId="175" fontId="15" fillId="39" borderId="46" xfId="0" applyNumberFormat="1" applyFont="1" applyFill="1" applyBorder="1" applyAlignment="1">
      <alignment vertical="center" wrapText="1"/>
    </xf>
    <xf numFmtId="49" fontId="15" fillId="0" borderId="26" xfId="0" applyNumberFormat="1" applyFont="1" applyFill="1" applyBorder="1" applyAlignment="1">
      <alignment/>
    </xf>
    <xf numFmtId="49" fontId="15" fillId="43" borderId="44" xfId="0" applyNumberFormat="1" applyFont="1" applyFill="1" applyBorder="1" applyAlignment="1">
      <alignment horizontal="center" vertical="center"/>
    </xf>
    <xf numFmtId="49" fontId="15" fillId="43" borderId="47" xfId="0" applyNumberFormat="1" applyFont="1" applyFill="1" applyBorder="1" applyAlignment="1">
      <alignment horizontal="center" vertical="center"/>
    </xf>
    <xf numFmtId="175" fontId="15" fillId="43" borderId="45" xfId="0" applyNumberFormat="1" applyFont="1" applyFill="1" applyBorder="1" applyAlignment="1">
      <alignment horizontal="right" vertical="center" wrapText="1"/>
    </xf>
    <xf numFmtId="173" fontId="15" fillId="43" borderId="46" xfId="0" applyNumberFormat="1" applyFont="1" applyFill="1" applyBorder="1" applyAlignment="1">
      <alignment horizontal="right" vertical="center" wrapText="1"/>
    </xf>
    <xf numFmtId="49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49" fontId="15" fillId="40" borderId="26" xfId="0" applyNumberFormat="1" applyFont="1" applyFill="1" applyBorder="1" applyAlignment="1">
      <alignment/>
    </xf>
    <xf numFmtId="173" fontId="15" fillId="40" borderId="48" xfId="0" applyNumberFormat="1" applyFont="1" applyFill="1" applyBorder="1" applyAlignment="1">
      <alignment/>
    </xf>
    <xf numFmtId="173" fontId="15" fillId="40" borderId="49" xfId="0" applyNumberFormat="1" applyFont="1" applyFill="1" applyBorder="1" applyAlignment="1">
      <alignment/>
    </xf>
    <xf numFmtId="49" fontId="15" fillId="43" borderId="50" xfId="0" applyNumberFormat="1" applyFont="1" applyFill="1" applyBorder="1" applyAlignment="1">
      <alignment horizontal="center" vertical="center"/>
    </xf>
    <xf numFmtId="49" fontId="15" fillId="43" borderId="51" xfId="0" applyNumberFormat="1" applyFont="1" applyFill="1" applyBorder="1" applyAlignment="1">
      <alignment horizontal="center" vertical="center"/>
    </xf>
    <xf numFmtId="175" fontId="15" fillId="43" borderId="38" xfId="0" applyNumberFormat="1" applyFont="1" applyFill="1" applyBorder="1" applyAlignment="1">
      <alignment horizontal="right" vertical="center" wrapText="1"/>
    </xf>
    <xf numFmtId="173" fontId="15" fillId="43" borderId="39" xfId="0" applyNumberFormat="1" applyFont="1" applyFill="1" applyBorder="1" applyAlignment="1">
      <alignment horizontal="right" vertical="center" wrapText="1"/>
    </xf>
    <xf numFmtId="49" fontId="15" fillId="33" borderId="52" xfId="0" applyNumberFormat="1" applyFont="1" applyFill="1" applyBorder="1" applyAlignment="1">
      <alignment/>
    </xf>
    <xf numFmtId="0" fontId="17" fillId="0" borderId="53" xfId="0" applyFont="1" applyBorder="1" applyAlignment="1">
      <alignment/>
    </xf>
    <xf numFmtId="49" fontId="17" fillId="0" borderId="19" xfId="0" applyNumberFormat="1" applyFont="1" applyBorder="1" applyAlignment="1">
      <alignment/>
    </xf>
    <xf numFmtId="49" fontId="17" fillId="34" borderId="19" xfId="0" applyNumberFormat="1" applyFont="1" applyFill="1" applyBorder="1" applyAlignment="1">
      <alignment/>
    </xf>
    <xf numFmtId="0" fontId="17" fillId="34" borderId="14" xfId="0" applyFont="1" applyFill="1" applyBorder="1" applyAlignment="1">
      <alignment/>
    </xf>
    <xf numFmtId="49" fontId="17" fillId="0" borderId="5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54" xfId="0" applyFont="1" applyBorder="1" applyAlignment="1">
      <alignment/>
    </xf>
    <xf numFmtId="0" fontId="17" fillId="37" borderId="14" xfId="0" applyFont="1" applyFill="1" applyBorder="1" applyAlignment="1">
      <alignment/>
    </xf>
    <xf numFmtId="0" fontId="17" fillId="0" borderId="55" xfId="0" applyFont="1" applyBorder="1" applyAlignment="1">
      <alignment/>
    </xf>
    <xf numFmtId="49" fontId="17" fillId="0" borderId="30" xfId="0" applyNumberFormat="1" applyFont="1" applyBorder="1" applyAlignment="1">
      <alignment/>
    </xf>
    <xf numFmtId="49" fontId="17" fillId="0" borderId="56" xfId="0" applyNumberFormat="1" applyFont="1" applyBorder="1" applyAlignment="1">
      <alignment/>
    </xf>
    <xf numFmtId="0" fontId="17" fillId="0" borderId="29" xfId="0" applyFont="1" applyBorder="1" applyAlignment="1">
      <alignment/>
    </xf>
    <xf numFmtId="0" fontId="15" fillId="33" borderId="57" xfId="0" applyFont="1" applyFill="1" applyBorder="1" applyAlignment="1">
      <alignment/>
    </xf>
    <xf numFmtId="0" fontId="15" fillId="33" borderId="58" xfId="0" applyFont="1" applyFill="1" applyBorder="1" applyAlignment="1">
      <alignment/>
    </xf>
    <xf numFmtId="0" fontId="17" fillId="34" borderId="19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49" fontId="25" fillId="0" borderId="0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173" fontId="15" fillId="33" borderId="33" xfId="0" applyNumberFormat="1" applyFont="1" applyFill="1" applyBorder="1" applyAlignment="1">
      <alignment/>
    </xf>
    <xf numFmtId="173" fontId="15" fillId="33" borderId="34" xfId="0" applyNumberFormat="1" applyFont="1" applyFill="1" applyBorder="1" applyAlignment="1">
      <alignment/>
    </xf>
    <xf numFmtId="173" fontId="17" fillId="34" borderId="12" xfId="0" applyNumberFormat="1" applyFont="1" applyFill="1" applyBorder="1" applyAlignment="1">
      <alignment/>
    </xf>
    <xf numFmtId="173" fontId="17" fillId="37" borderId="11" xfId="0" applyNumberFormat="1" applyFont="1" applyFill="1" applyBorder="1" applyAlignment="1">
      <alignment/>
    </xf>
    <xf numFmtId="173" fontId="17" fillId="37" borderId="12" xfId="0" applyNumberFormat="1" applyFont="1" applyFill="1" applyBorder="1" applyAlignment="1">
      <alignment/>
    </xf>
    <xf numFmtId="173" fontId="17" fillId="0" borderId="12" xfId="0" applyNumberFormat="1" applyFont="1" applyBorder="1" applyAlignment="1">
      <alignment/>
    </xf>
    <xf numFmtId="173" fontId="15" fillId="33" borderId="11" xfId="0" applyNumberFormat="1" applyFont="1" applyFill="1" applyBorder="1" applyAlignment="1">
      <alignment/>
    </xf>
    <xf numFmtId="173" fontId="15" fillId="33" borderId="12" xfId="0" applyNumberFormat="1" applyFont="1" applyFill="1" applyBorder="1" applyAlignment="1">
      <alignment/>
    </xf>
    <xf numFmtId="173" fontId="17" fillId="0" borderId="18" xfId="0" applyNumberFormat="1" applyFont="1" applyBorder="1" applyAlignment="1">
      <alignment/>
    </xf>
    <xf numFmtId="173" fontId="17" fillId="0" borderId="17" xfId="0" applyNumberFormat="1" applyFont="1" applyBorder="1" applyAlignment="1">
      <alignment/>
    </xf>
    <xf numFmtId="10" fontId="17" fillId="0" borderId="0" xfId="0" applyNumberFormat="1" applyFont="1" applyAlignment="1">
      <alignment/>
    </xf>
    <xf numFmtId="173" fontId="24" fillId="36" borderId="11" xfId="0" applyNumberFormat="1" applyFont="1" applyFill="1" applyBorder="1" applyAlignment="1">
      <alignment/>
    </xf>
    <xf numFmtId="49" fontId="24" fillId="0" borderId="12" xfId="0" applyNumberFormat="1" applyFont="1" applyBorder="1" applyAlignment="1">
      <alignment/>
    </xf>
    <xf numFmtId="173" fontId="24" fillId="0" borderId="11" xfId="0" applyNumberFormat="1" applyFont="1" applyBorder="1" applyAlignment="1">
      <alignment/>
    </xf>
    <xf numFmtId="49" fontId="17" fillId="44" borderId="12" xfId="0" applyNumberFormat="1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173" fontId="17" fillId="0" borderId="12" xfId="0" applyNumberFormat="1" applyFont="1" applyFill="1" applyBorder="1" applyAlignment="1">
      <alignment/>
    </xf>
    <xf numFmtId="173" fontId="17" fillId="34" borderId="13" xfId="0" applyNumberFormat="1" applyFont="1" applyFill="1" applyBorder="1" applyAlignment="1">
      <alignment/>
    </xf>
    <xf numFmtId="173" fontId="24" fillId="35" borderId="12" xfId="0" applyNumberFormat="1" applyFont="1" applyFill="1" applyBorder="1" applyAlignment="1">
      <alignment/>
    </xf>
    <xf numFmtId="173" fontId="17" fillId="35" borderId="12" xfId="0" applyNumberFormat="1" applyFont="1" applyFill="1" applyBorder="1" applyAlignment="1">
      <alignment/>
    </xf>
    <xf numFmtId="49" fontId="17" fillId="0" borderId="59" xfId="0" applyNumberFormat="1" applyFont="1" applyBorder="1" applyAlignment="1">
      <alignment/>
    </xf>
    <xf numFmtId="0" fontId="17" fillId="0" borderId="60" xfId="0" applyFont="1" applyBorder="1" applyAlignment="1">
      <alignment/>
    </xf>
    <xf numFmtId="49" fontId="15" fillId="33" borderId="61" xfId="0" applyNumberFormat="1" applyFont="1" applyFill="1" applyBorder="1" applyAlignment="1">
      <alignment/>
    </xf>
    <xf numFmtId="49" fontId="17" fillId="0" borderId="53" xfId="0" applyNumberFormat="1" applyFont="1" applyBorder="1" applyAlignment="1">
      <alignment/>
    </xf>
    <xf numFmtId="49" fontId="17" fillId="0" borderId="61" xfId="0" applyNumberFormat="1" applyFont="1" applyBorder="1" applyAlignment="1">
      <alignment/>
    </xf>
    <xf numFmtId="0" fontId="17" fillId="0" borderId="62" xfId="0" applyFont="1" applyBorder="1" applyAlignment="1">
      <alignment/>
    </xf>
    <xf numFmtId="49" fontId="17" fillId="0" borderId="63" xfId="0" applyNumberFormat="1" applyFont="1" applyBorder="1" applyAlignment="1">
      <alignment/>
    </xf>
    <xf numFmtId="49" fontId="17" fillId="0" borderId="64" xfId="0" applyNumberFormat="1" applyFont="1" applyBorder="1" applyAlignment="1">
      <alignment/>
    </xf>
    <xf numFmtId="0" fontId="17" fillId="0" borderId="65" xfId="0" applyFont="1" applyBorder="1" applyAlignment="1">
      <alignment/>
    </xf>
    <xf numFmtId="0" fontId="17" fillId="0" borderId="66" xfId="0" applyFont="1" applyBorder="1" applyAlignment="1">
      <alignment/>
    </xf>
    <xf numFmtId="0" fontId="17" fillId="41" borderId="19" xfId="0" applyFont="1" applyFill="1" applyBorder="1" applyAlignment="1">
      <alignment/>
    </xf>
    <xf numFmtId="49" fontId="17" fillId="41" borderId="19" xfId="0" applyNumberFormat="1" applyFont="1" applyFill="1" applyBorder="1" applyAlignment="1">
      <alignment/>
    </xf>
    <xf numFmtId="49" fontId="17" fillId="0" borderId="67" xfId="0" applyNumberFormat="1" applyFont="1" applyBorder="1" applyAlignment="1">
      <alignment/>
    </xf>
    <xf numFmtId="0" fontId="17" fillId="41" borderId="54" xfId="0" applyFont="1" applyFill="1" applyBorder="1" applyAlignment="1">
      <alignment/>
    </xf>
    <xf numFmtId="49" fontId="17" fillId="0" borderId="54" xfId="0" applyNumberFormat="1" applyFont="1" applyFill="1" applyBorder="1" applyAlignment="1">
      <alignment/>
    </xf>
    <xf numFmtId="173" fontId="17" fillId="41" borderId="11" xfId="0" applyNumberFormat="1" applyFont="1" applyFill="1" applyBorder="1" applyAlignment="1">
      <alignment/>
    </xf>
    <xf numFmtId="173" fontId="17" fillId="41" borderId="12" xfId="0" applyNumberFormat="1" applyFont="1" applyFill="1" applyBorder="1" applyAlignment="1">
      <alignment/>
    </xf>
    <xf numFmtId="173" fontId="17" fillId="35" borderId="11" xfId="0" applyNumberFormat="1" applyFont="1" applyFill="1" applyBorder="1" applyAlignment="1">
      <alignment/>
    </xf>
    <xf numFmtId="173" fontId="15" fillId="40" borderId="11" xfId="0" applyNumberFormat="1" applyFont="1" applyFill="1" applyBorder="1" applyAlignment="1">
      <alignment/>
    </xf>
    <xf numFmtId="0" fontId="17" fillId="0" borderId="68" xfId="0" applyFont="1" applyBorder="1" applyAlignment="1">
      <alignment/>
    </xf>
    <xf numFmtId="173" fontId="15" fillId="40" borderId="33" xfId="0" applyNumberFormat="1" applyFont="1" applyFill="1" applyBorder="1" applyAlignment="1">
      <alignment/>
    </xf>
    <xf numFmtId="173" fontId="15" fillId="40" borderId="34" xfId="0" applyNumberFormat="1" applyFont="1" applyFill="1" applyBorder="1" applyAlignment="1">
      <alignment/>
    </xf>
    <xf numFmtId="173" fontId="15" fillId="33" borderId="13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75" fontId="15" fillId="43" borderId="39" xfId="0" applyNumberFormat="1" applyFont="1" applyFill="1" applyBorder="1" applyAlignment="1">
      <alignment horizontal="right" vertical="center" wrapText="1"/>
    </xf>
    <xf numFmtId="173" fontId="15" fillId="40" borderId="12" xfId="0" applyNumberFormat="1" applyFont="1" applyFill="1" applyBorder="1" applyAlignment="1">
      <alignment/>
    </xf>
    <xf numFmtId="49" fontId="17" fillId="0" borderId="69" xfId="0" applyNumberFormat="1" applyFont="1" applyBorder="1" applyAlignment="1">
      <alignment/>
    </xf>
    <xf numFmtId="0" fontId="17" fillId="0" borderId="69" xfId="0" applyFont="1" applyBorder="1" applyAlignment="1">
      <alignment/>
    </xf>
    <xf numFmtId="49" fontId="17" fillId="0" borderId="52" xfId="0" applyNumberFormat="1" applyFont="1" applyBorder="1" applyAlignment="1">
      <alignment/>
    </xf>
    <xf numFmtId="49" fontId="15" fillId="33" borderId="53" xfId="0" applyNumberFormat="1" applyFont="1" applyFill="1" applyBorder="1" applyAlignment="1">
      <alignment/>
    </xf>
    <xf numFmtId="0" fontId="17" fillId="0" borderId="61" xfId="0" applyFont="1" applyBorder="1" applyAlignment="1">
      <alignment/>
    </xf>
    <xf numFmtId="49" fontId="17" fillId="0" borderId="70" xfId="0" applyNumberFormat="1" applyFont="1" applyBorder="1" applyAlignment="1">
      <alignment/>
    </xf>
    <xf numFmtId="0" fontId="17" fillId="0" borderId="20" xfId="0" applyFont="1" applyBorder="1" applyAlignment="1">
      <alignment/>
    </xf>
    <xf numFmtId="49" fontId="17" fillId="0" borderId="71" xfId="0" applyNumberFormat="1" applyFont="1" applyBorder="1" applyAlignment="1">
      <alignment/>
    </xf>
    <xf numFmtId="49" fontId="17" fillId="0" borderId="65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45" borderId="11" xfId="0" applyNumberFormat="1" applyFont="1" applyFill="1" applyBorder="1" applyAlignment="1">
      <alignment horizontal="center"/>
    </xf>
    <xf numFmtId="49" fontId="17" fillId="46" borderId="72" xfId="0" applyNumberFormat="1" applyFont="1" applyFill="1" applyBorder="1" applyAlignment="1">
      <alignment horizontal="center"/>
    </xf>
    <xf numFmtId="49" fontId="17" fillId="45" borderId="18" xfId="0" applyNumberFormat="1" applyFont="1" applyFill="1" applyBorder="1" applyAlignment="1">
      <alignment horizontal="center"/>
    </xf>
    <xf numFmtId="0" fontId="17" fillId="45" borderId="73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45" borderId="20" xfId="0" applyFont="1" applyFill="1" applyBorder="1" applyAlignment="1">
      <alignment/>
    </xf>
    <xf numFmtId="0" fontId="15" fillId="46" borderId="74" xfId="0" applyFont="1" applyFill="1" applyBorder="1" applyAlignment="1">
      <alignment/>
    </xf>
    <xf numFmtId="0" fontId="17" fillId="47" borderId="32" xfId="0" applyFont="1" applyFill="1" applyBorder="1" applyAlignment="1">
      <alignment/>
    </xf>
    <xf numFmtId="0" fontId="15" fillId="47" borderId="32" xfId="0" applyFont="1" applyFill="1" applyBorder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/>
    </xf>
    <xf numFmtId="49" fontId="17" fillId="48" borderId="10" xfId="0" applyNumberFormat="1" applyFont="1" applyFill="1" applyBorder="1" applyAlignment="1">
      <alignment horizontal="center"/>
    </xf>
    <xf numFmtId="0" fontId="17" fillId="48" borderId="10" xfId="0" applyFont="1" applyFill="1" applyBorder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5" fontId="26" fillId="0" borderId="0" xfId="0" applyNumberFormat="1" applyFont="1" applyAlignment="1">
      <alignment/>
    </xf>
    <xf numFmtId="175" fontId="17" fillId="35" borderId="11" xfId="0" applyNumberFormat="1" applyFont="1" applyFill="1" applyBorder="1" applyAlignment="1">
      <alignment/>
    </xf>
    <xf numFmtId="175" fontId="17" fillId="35" borderId="12" xfId="0" applyNumberFormat="1" applyFont="1" applyFill="1" applyBorder="1" applyAlignment="1">
      <alignment/>
    </xf>
    <xf numFmtId="175" fontId="17" fillId="48" borderId="11" xfId="0" applyNumberFormat="1" applyFont="1" applyFill="1" applyBorder="1" applyAlignment="1">
      <alignment/>
    </xf>
    <xf numFmtId="175" fontId="17" fillId="48" borderId="12" xfId="0" applyNumberFormat="1" applyFont="1" applyFill="1" applyBorder="1" applyAlignment="1">
      <alignment/>
    </xf>
    <xf numFmtId="175" fontId="17" fillId="0" borderId="11" xfId="0" applyNumberFormat="1" applyFont="1" applyBorder="1" applyAlignment="1">
      <alignment/>
    </xf>
    <xf numFmtId="0" fontId="26" fillId="49" borderId="26" xfId="0" applyFont="1" applyFill="1" applyBorder="1" applyAlignment="1">
      <alignment horizontal="center"/>
    </xf>
    <xf numFmtId="0" fontId="26" fillId="49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28" fillId="0" borderId="73" xfId="0" applyFont="1" applyBorder="1" applyAlignment="1">
      <alignment/>
    </xf>
    <xf numFmtId="174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74" fontId="26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0" fontId="30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7" fillId="49" borderId="75" xfId="0" applyFont="1" applyFill="1" applyBorder="1" applyAlignment="1">
      <alignment/>
    </xf>
    <xf numFmtId="0" fontId="27" fillId="49" borderId="20" xfId="0" applyFont="1" applyFill="1" applyBorder="1" applyAlignment="1">
      <alignment/>
    </xf>
    <xf numFmtId="0" fontId="26" fillId="0" borderId="20" xfId="0" applyFont="1" applyBorder="1" applyAlignment="1">
      <alignment/>
    </xf>
    <xf numFmtId="0" fontId="29" fillId="0" borderId="20" xfId="0" applyFont="1" applyBorder="1" applyAlignment="1">
      <alignment horizontal="left"/>
    </xf>
    <xf numFmtId="0" fontId="29" fillId="0" borderId="20" xfId="0" applyFont="1" applyBorder="1" applyAlignment="1">
      <alignment/>
    </xf>
    <xf numFmtId="0" fontId="27" fillId="34" borderId="20" xfId="0" applyFont="1" applyFill="1" applyBorder="1" applyAlignment="1">
      <alignment/>
    </xf>
    <xf numFmtId="0" fontId="27" fillId="0" borderId="20" xfId="0" applyFont="1" applyBorder="1" applyAlignment="1">
      <alignment/>
    </xf>
    <xf numFmtId="175" fontId="17" fillId="37" borderId="12" xfId="0" applyNumberFormat="1" applyFont="1" applyFill="1" applyBorder="1" applyAlignment="1">
      <alignment/>
    </xf>
    <xf numFmtId="2" fontId="17" fillId="0" borderId="12" xfId="0" applyNumberFormat="1" applyFont="1" applyBorder="1" applyAlignment="1">
      <alignment/>
    </xf>
    <xf numFmtId="175" fontId="15" fillId="43" borderId="76" xfId="0" applyNumberFormat="1" applyFont="1" applyFill="1" applyBorder="1" applyAlignment="1">
      <alignment horizontal="right" vertical="center" wrapText="1"/>
    </xf>
    <xf numFmtId="175" fontId="15" fillId="33" borderId="12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175" fontId="27" fillId="0" borderId="0" xfId="0" applyNumberFormat="1" applyFont="1" applyBorder="1" applyAlignment="1">
      <alignment horizontal="right"/>
    </xf>
    <xf numFmtId="2" fontId="17" fillId="37" borderId="19" xfId="0" applyNumberFormat="1" applyFont="1" applyFill="1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30" xfId="0" applyNumberFormat="1" applyFont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/>
    </xf>
    <xf numFmtId="49" fontId="17" fillId="50" borderId="77" xfId="0" applyNumberFormat="1" applyFont="1" applyFill="1" applyBorder="1" applyAlignment="1">
      <alignment horizontal="center"/>
    </xf>
    <xf numFmtId="0" fontId="15" fillId="51" borderId="11" xfId="0" applyFont="1" applyFill="1" applyBorder="1" applyAlignment="1">
      <alignment horizontal="center"/>
    </xf>
    <xf numFmtId="0" fontId="15" fillId="51" borderId="33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52" xfId="0" applyNumberFormat="1" applyFont="1" applyFill="1" applyBorder="1" applyAlignment="1">
      <alignment horizontal="center"/>
    </xf>
    <xf numFmtId="49" fontId="17" fillId="0" borderId="78" xfId="0" applyNumberFormat="1" applyFont="1" applyBorder="1" applyAlignment="1">
      <alignment/>
    </xf>
    <xf numFmtId="0" fontId="17" fillId="0" borderId="79" xfId="0" applyFont="1" applyBorder="1" applyAlignment="1">
      <alignment/>
    </xf>
    <xf numFmtId="0" fontId="17" fillId="0" borderId="30" xfId="0" applyFont="1" applyBorder="1" applyAlignment="1">
      <alignment/>
    </xf>
    <xf numFmtId="49" fontId="17" fillId="0" borderId="80" xfId="0" applyNumberFormat="1" applyFont="1" applyFill="1" applyBorder="1" applyAlignment="1">
      <alignment/>
    </xf>
    <xf numFmtId="173" fontId="17" fillId="36" borderId="19" xfId="0" applyNumberFormat="1" applyFont="1" applyFill="1" applyBorder="1" applyAlignment="1">
      <alignment horizontal="right"/>
    </xf>
    <xf numFmtId="173" fontId="17" fillId="36" borderId="11" xfId="0" applyNumberFormat="1" applyFont="1" applyFill="1" applyBorder="1" applyAlignment="1">
      <alignment/>
    </xf>
    <xf numFmtId="173" fontId="17" fillId="36" borderId="12" xfId="0" applyNumberFormat="1" applyFont="1" applyFill="1" applyBorder="1" applyAlignment="1">
      <alignment/>
    </xf>
    <xf numFmtId="175" fontId="15" fillId="33" borderId="81" xfId="0" applyNumberFormat="1" applyFont="1" applyFill="1" applyBorder="1" applyAlignment="1">
      <alignment/>
    </xf>
    <xf numFmtId="175" fontId="17" fillId="34" borderId="82" xfId="0" applyNumberFormat="1" applyFont="1" applyFill="1" applyBorder="1" applyAlignment="1">
      <alignment/>
    </xf>
    <xf numFmtId="175" fontId="17" fillId="37" borderId="82" xfId="0" applyNumberFormat="1" applyFont="1" applyFill="1" applyBorder="1" applyAlignment="1">
      <alignment/>
    </xf>
    <xf numFmtId="175" fontId="17" fillId="0" borderId="82" xfId="0" applyNumberFormat="1" applyFont="1" applyFill="1" applyBorder="1" applyAlignment="1">
      <alignment/>
    </xf>
    <xf numFmtId="175" fontId="17" fillId="0" borderId="83" xfId="0" applyNumberFormat="1" applyFont="1" applyFill="1" applyBorder="1" applyAlignment="1">
      <alignment/>
    </xf>
    <xf numFmtId="49" fontId="17" fillId="0" borderId="69" xfId="0" applyNumberFormat="1" applyFont="1" applyFill="1" applyBorder="1" applyAlignment="1">
      <alignment/>
    </xf>
    <xf numFmtId="49" fontId="17" fillId="0" borderId="52" xfId="0" applyNumberFormat="1" applyFont="1" applyFill="1" applyBorder="1" applyAlignment="1">
      <alignment/>
    </xf>
    <xf numFmtId="49" fontId="17" fillId="0" borderId="64" xfId="0" applyNumberFormat="1" applyFont="1" applyFill="1" applyBorder="1" applyAlignment="1">
      <alignment/>
    </xf>
    <xf numFmtId="175" fontId="17" fillId="0" borderId="84" xfId="0" applyNumberFormat="1" applyFont="1" applyFill="1" applyBorder="1" applyAlignment="1">
      <alignment/>
    </xf>
    <xf numFmtId="49" fontId="17" fillId="0" borderId="25" xfId="0" applyNumberFormat="1" applyFont="1" applyFill="1" applyBorder="1" applyAlignment="1">
      <alignment/>
    </xf>
    <xf numFmtId="49" fontId="17" fillId="0" borderId="26" xfId="0" applyNumberFormat="1" applyFont="1" applyFill="1" applyBorder="1" applyAlignment="1">
      <alignment/>
    </xf>
    <xf numFmtId="49" fontId="17" fillId="0" borderId="35" xfId="0" applyNumberFormat="1" applyFont="1" applyFill="1" applyBorder="1" applyAlignment="1">
      <alignment/>
    </xf>
    <xf numFmtId="175" fontId="17" fillId="0" borderId="81" xfId="0" applyNumberFormat="1" applyFont="1" applyFill="1" applyBorder="1" applyAlignment="1">
      <alignment/>
    </xf>
    <xf numFmtId="0" fontId="17" fillId="0" borderId="78" xfId="0" applyFont="1" applyBorder="1" applyAlignment="1">
      <alignment/>
    </xf>
    <xf numFmtId="49" fontId="17" fillId="0" borderId="56" xfId="0" applyNumberFormat="1" applyFont="1" applyFill="1" applyBorder="1" applyAlignment="1">
      <alignment/>
    </xf>
    <xf numFmtId="173" fontId="17" fillId="0" borderId="85" xfId="0" applyNumberFormat="1" applyFont="1" applyBorder="1" applyAlignment="1">
      <alignment/>
    </xf>
    <xf numFmtId="173" fontId="17" fillId="0" borderId="86" xfId="0" applyNumberFormat="1" applyFont="1" applyBorder="1" applyAlignment="1">
      <alignment/>
    </xf>
    <xf numFmtId="0" fontId="0" fillId="0" borderId="87" xfId="0" applyBorder="1" applyAlignment="1">
      <alignment/>
    </xf>
    <xf numFmtId="49" fontId="6" fillId="0" borderId="87" xfId="0" applyNumberFormat="1" applyFont="1" applyBorder="1" applyAlignment="1">
      <alignment horizontal="center"/>
    </xf>
    <xf numFmtId="49" fontId="23" fillId="52" borderId="20" xfId="0" applyNumberFormat="1" applyFont="1" applyFill="1" applyBorder="1" applyAlignment="1">
      <alignment/>
    </xf>
    <xf numFmtId="173" fontId="17" fillId="52" borderId="11" xfId="0" applyNumberFormat="1" applyFont="1" applyFill="1" applyBorder="1" applyAlignment="1">
      <alignment/>
    </xf>
    <xf numFmtId="173" fontId="17" fillId="52" borderId="12" xfId="0" applyNumberFormat="1" applyFont="1" applyFill="1" applyBorder="1" applyAlignment="1">
      <alignment/>
    </xf>
    <xf numFmtId="173" fontId="24" fillId="52" borderId="12" xfId="0" applyNumberFormat="1" applyFont="1" applyFill="1" applyBorder="1" applyAlignment="1">
      <alignment/>
    </xf>
    <xf numFmtId="49" fontId="17" fillId="53" borderId="20" xfId="0" applyNumberFormat="1" applyFont="1" applyFill="1" applyBorder="1" applyAlignment="1">
      <alignment/>
    </xf>
    <xf numFmtId="173" fontId="17" fillId="53" borderId="11" xfId="0" applyNumberFormat="1" applyFont="1" applyFill="1" applyBorder="1" applyAlignment="1">
      <alignment/>
    </xf>
    <xf numFmtId="173" fontId="17" fillId="53" borderId="12" xfId="0" applyNumberFormat="1" applyFont="1" applyFill="1" applyBorder="1" applyAlignment="1">
      <alignment/>
    </xf>
    <xf numFmtId="173" fontId="17" fillId="54" borderId="12" xfId="0" applyNumberFormat="1" applyFont="1" applyFill="1" applyBorder="1" applyAlignment="1">
      <alignment/>
    </xf>
    <xf numFmtId="0" fontId="26" fillId="41" borderId="11" xfId="0" applyFont="1" applyFill="1" applyBorder="1" applyAlignment="1">
      <alignment horizontal="center"/>
    </xf>
    <xf numFmtId="0" fontId="28" fillId="36" borderId="24" xfId="0" applyFont="1" applyFill="1" applyBorder="1" applyAlignment="1">
      <alignment/>
    </xf>
    <xf numFmtId="49" fontId="17" fillId="55" borderId="18" xfId="0" applyNumberFormat="1" applyFont="1" applyFill="1" applyBorder="1" applyAlignment="1">
      <alignment horizontal="center"/>
    </xf>
    <xf numFmtId="49" fontId="17" fillId="47" borderId="10" xfId="0" applyNumberFormat="1" applyFont="1" applyFill="1" applyBorder="1" applyAlignment="1">
      <alignment horizontal="center"/>
    </xf>
    <xf numFmtId="0" fontId="15" fillId="47" borderId="59" xfId="0" applyFont="1" applyFill="1" applyBorder="1" applyAlignment="1">
      <alignment/>
    </xf>
    <xf numFmtId="0" fontId="17" fillId="35" borderId="53" xfId="0" applyFont="1" applyFill="1" applyBorder="1" applyAlignment="1">
      <alignment/>
    </xf>
    <xf numFmtId="175" fontId="17" fillId="35" borderId="60" xfId="0" applyNumberFormat="1" applyFont="1" applyFill="1" applyBorder="1" applyAlignment="1">
      <alignment/>
    </xf>
    <xf numFmtId="0" fontId="17" fillId="48" borderId="53" xfId="0" applyFont="1" applyFill="1" applyBorder="1" applyAlignment="1">
      <alignment/>
    </xf>
    <xf numFmtId="175" fontId="17" fillId="48" borderId="6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175" fontId="17" fillId="0" borderId="6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53" xfId="0" applyFont="1" applyBorder="1" applyAlignment="1">
      <alignment/>
    </xf>
    <xf numFmtId="175" fontId="32" fillId="0" borderId="60" xfId="0" applyNumberFormat="1" applyFont="1" applyBorder="1" applyAlignment="1">
      <alignment/>
    </xf>
    <xf numFmtId="0" fontId="17" fillId="47" borderId="10" xfId="0" applyFont="1" applyFill="1" applyBorder="1" applyAlignment="1">
      <alignment/>
    </xf>
    <xf numFmtId="0" fontId="15" fillId="47" borderId="53" xfId="0" applyFont="1" applyFill="1" applyBorder="1" applyAlignment="1">
      <alignment/>
    </xf>
    <xf numFmtId="175" fontId="15" fillId="47" borderId="60" xfId="0" applyNumberFormat="1" applyFont="1" applyFill="1" applyBorder="1" applyAlignment="1">
      <alignment/>
    </xf>
    <xf numFmtId="0" fontId="17" fillId="56" borderId="10" xfId="0" applyFont="1" applyFill="1" applyBorder="1" applyAlignment="1">
      <alignment/>
    </xf>
    <xf numFmtId="0" fontId="17" fillId="56" borderId="53" xfId="0" applyFont="1" applyFill="1" applyBorder="1" applyAlignment="1">
      <alignment/>
    </xf>
    <xf numFmtId="175" fontId="17" fillId="56" borderId="60" xfId="0" applyNumberFormat="1" applyFont="1" applyFill="1" applyBorder="1" applyAlignment="1">
      <alignment/>
    </xf>
    <xf numFmtId="175" fontId="23" fillId="0" borderId="60" xfId="0" applyNumberFormat="1" applyFont="1" applyBorder="1" applyAlignment="1">
      <alignment/>
    </xf>
    <xf numFmtId="0" fontId="17" fillId="0" borderId="53" xfId="0" applyFont="1" applyFill="1" applyBorder="1" applyAlignment="1">
      <alignment/>
    </xf>
    <xf numFmtId="175" fontId="23" fillId="0" borderId="60" xfId="0" applyNumberFormat="1" applyFont="1" applyFill="1" applyBorder="1" applyAlignment="1">
      <alignment/>
    </xf>
    <xf numFmtId="175" fontId="17" fillId="0" borderId="60" xfId="0" applyNumberFormat="1" applyFont="1" applyFill="1" applyBorder="1" applyAlignment="1">
      <alignment/>
    </xf>
    <xf numFmtId="175" fontId="17" fillId="0" borderId="62" xfId="0" applyNumberFormat="1" applyFont="1" applyBorder="1" applyAlignment="1">
      <alignment/>
    </xf>
    <xf numFmtId="0" fontId="17" fillId="0" borderId="88" xfId="0" applyFont="1" applyBorder="1" applyAlignment="1">
      <alignment/>
    </xf>
    <xf numFmtId="175" fontId="17" fillId="0" borderId="65" xfId="0" applyNumberFormat="1" applyFont="1" applyBorder="1" applyAlignment="1">
      <alignment/>
    </xf>
    <xf numFmtId="175" fontId="17" fillId="0" borderId="89" xfId="0" applyNumberFormat="1" applyFont="1" applyBorder="1" applyAlignment="1">
      <alignment/>
    </xf>
    <xf numFmtId="175" fontId="17" fillId="0" borderId="62" xfId="0" applyNumberFormat="1" applyFont="1" applyFill="1" applyBorder="1" applyAlignment="1">
      <alignment/>
    </xf>
    <xf numFmtId="49" fontId="17" fillId="43" borderId="10" xfId="0" applyNumberFormat="1" applyFont="1" applyFill="1" applyBorder="1" applyAlignment="1">
      <alignment horizontal="center"/>
    </xf>
    <xf numFmtId="175" fontId="17" fillId="43" borderId="15" xfId="0" applyNumberFormat="1" applyFont="1" applyFill="1" applyBorder="1" applyAlignment="1">
      <alignment/>
    </xf>
    <xf numFmtId="175" fontId="17" fillId="0" borderId="61" xfId="0" applyNumberFormat="1" applyFont="1" applyBorder="1" applyAlignment="1">
      <alignment/>
    </xf>
    <xf numFmtId="175" fontId="15" fillId="47" borderId="90" xfId="0" applyNumberFormat="1" applyFont="1" applyFill="1" applyBorder="1" applyAlignment="1">
      <alignment/>
    </xf>
    <xf numFmtId="3" fontId="15" fillId="57" borderId="91" xfId="0" applyNumberFormat="1" applyFont="1" applyFill="1" applyBorder="1" applyAlignment="1">
      <alignment horizontal="center" vertical="center" wrapText="1"/>
    </xf>
    <xf numFmtId="3" fontId="15" fillId="57" borderId="92" xfId="0" applyNumberFormat="1" applyFont="1" applyFill="1" applyBorder="1" applyAlignment="1">
      <alignment horizontal="center" vertical="center" wrapText="1"/>
    </xf>
    <xf numFmtId="3" fontId="15" fillId="57" borderId="93" xfId="0" applyNumberFormat="1" applyFont="1" applyFill="1" applyBorder="1" applyAlignment="1">
      <alignment horizontal="center" vertical="center" wrapText="1"/>
    </xf>
    <xf numFmtId="3" fontId="15" fillId="57" borderId="94" xfId="0" applyNumberFormat="1" applyFont="1" applyFill="1" applyBorder="1" applyAlignment="1">
      <alignment horizontal="center" vertical="center" wrapText="1"/>
    </xf>
    <xf numFmtId="175" fontId="15" fillId="47" borderId="26" xfId="0" applyNumberFormat="1" applyFont="1" applyFill="1" applyBorder="1" applyAlignment="1">
      <alignment/>
    </xf>
    <xf numFmtId="175" fontId="15" fillId="47" borderId="35" xfId="0" applyNumberFormat="1" applyFont="1" applyFill="1" applyBorder="1" applyAlignment="1">
      <alignment/>
    </xf>
    <xf numFmtId="3" fontId="15" fillId="0" borderId="95" xfId="0" applyNumberFormat="1" applyFont="1" applyFill="1" applyBorder="1" applyAlignment="1">
      <alignment horizontal="center" vertical="center" wrapText="1"/>
    </xf>
    <xf numFmtId="3" fontId="15" fillId="0" borderId="96" xfId="0" applyNumberFormat="1" applyFont="1" applyFill="1" applyBorder="1" applyAlignment="1">
      <alignment horizontal="center" vertical="center" wrapText="1"/>
    </xf>
    <xf numFmtId="3" fontId="15" fillId="0" borderId="97" xfId="0" applyNumberFormat="1" applyFont="1" applyFill="1" applyBorder="1" applyAlignment="1">
      <alignment horizontal="center" vertical="center" wrapText="1"/>
    </xf>
    <xf numFmtId="3" fontId="15" fillId="0" borderId="98" xfId="0" applyNumberFormat="1" applyFont="1" applyFill="1" applyBorder="1" applyAlignment="1">
      <alignment horizontal="center" vertical="center" wrapText="1"/>
    </xf>
    <xf numFmtId="175" fontId="15" fillId="33" borderId="99" xfId="0" applyNumberFormat="1" applyFont="1" applyFill="1" applyBorder="1" applyAlignment="1">
      <alignment/>
    </xf>
    <xf numFmtId="175" fontId="17" fillId="34" borderId="100" xfId="0" applyNumberFormat="1" applyFont="1" applyFill="1" applyBorder="1" applyAlignment="1">
      <alignment/>
    </xf>
    <xf numFmtId="175" fontId="17" fillId="0" borderId="100" xfId="0" applyNumberFormat="1" applyFont="1" applyFill="1" applyBorder="1" applyAlignment="1">
      <alignment/>
    </xf>
    <xf numFmtId="175" fontId="17" fillId="36" borderId="101" xfId="0" applyNumberFormat="1" applyFont="1" applyFill="1" applyBorder="1" applyAlignment="1">
      <alignment/>
    </xf>
    <xf numFmtId="175" fontId="17" fillId="35" borderId="86" xfId="0" applyNumberFormat="1" applyFont="1" applyFill="1" applyBorder="1" applyAlignment="1">
      <alignment/>
    </xf>
    <xf numFmtId="173" fontId="15" fillId="39" borderId="37" xfId="0" applyNumberFormat="1" applyFont="1" applyFill="1" applyBorder="1" applyAlignment="1">
      <alignment vertical="center" wrapText="1"/>
    </xf>
    <xf numFmtId="173" fontId="15" fillId="33" borderId="35" xfId="0" applyNumberFormat="1" applyFont="1" applyFill="1" applyBorder="1" applyAlignment="1">
      <alignment/>
    </xf>
    <xf numFmtId="173" fontId="17" fillId="0" borderId="20" xfId="0" applyNumberFormat="1" applyFont="1" applyFill="1" applyBorder="1" applyAlignment="1">
      <alignment/>
    </xf>
    <xf numFmtId="173" fontId="17" fillId="0" borderId="27" xfId="0" applyNumberFormat="1" applyFont="1" applyFill="1" applyBorder="1" applyAlignment="1">
      <alignment/>
    </xf>
    <xf numFmtId="173" fontId="17" fillId="58" borderId="24" xfId="0" applyNumberFormat="1" applyFont="1" applyFill="1" applyBorder="1" applyAlignment="1">
      <alignment/>
    </xf>
    <xf numFmtId="173" fontId="17" fillId="58" borderId="102" xfId="0" applyNumberFormat="1" applyFont="1" applyFill="1" applyBorder="1" applyAlignment="1">
      <alignment/>
    </xf>
    <xf numFmtId="173" fontId="17" fillId="58" borderId="103" xfId="0" applyNumberFormat="1" applyFont="1" applyFill="1" applyBorder="1" applyAlignment="1">
      <alignment/>
    </xf>
    <xf numFmtId="49" fontId="17" fillId="47" borderId="104" xfId="0" applyNumberFormat="1" applyFont="1" applyFill="1" applyBorder="1" applyAlignment="1">
      <alignment horizontal="center"/>
    </xf>
    <xf numFmtId="49" fontId="17" fillId="35" borderId="105" xfId="0" applyNumberFormat="1" applyFont="1" applyFill="1" applyBorder="1" applyAlignment="1">
      <alignment horizontal="center"/>
    </xf>
    <xf numFmtId="49" fontId="17" fillId="48" borderId="105" xfId="0" applyNumberFormat="1" applyFont="1" applyFill="1" applyBorder="1" applyAlignment="1">
      <alignment horizontal="center"/>
    </xf>
    <xf numFmtId="49" fontId="17" fillId="0" borderId="105" xfId="0" applyNumberFormat="1" applyFont="1" applyBorder="1" applyAlignment="1">
      <alignment horizontal="center"/>
    </xf>
    <xf numFmtId="49" fontId="17" fillId="0" borderId="106" xfId="0" applyNumberFormat="1" applyFont="1" applyBorder="1" applyAlignment="1">
      <alignment horizontal="center"/>
    </xf>
    <xf numFmtId="0" fontId="17" fillId="0" borderId="107" xfId="0" applyFont="1" applyBorder="1" applyAlignment="1">
      <alignment/>
    </xf>
    <xf numFmtId="175" fontId="17" fillId="0" borderId="85" xfId="0" applyNumberFormat="1" applyFont="1" applyBorder="1" applyAlignment="1">
      <alignment/>
    </xf>
    <xf numFmtId="175" fontId="17" fillId="0" borderId="108" xfId="0" applyNumberFormat="1" applyFont="1" applyBorder="1" applyAlignment="1">
      <alignment/>
    </xf>
    <xf numFmtId="173" fontId="17" fillId="0" borderId="20" xfId="0" applyNumberFormat="1" applyFont="1" applyBorder="1" applyAlignment="1">
      <alignment/>
    </xf>
    <xf numFmtId="175" fontId="15" fillId="39" borderId="109" xfId="0" applyNumberFormat="1" applyFont="1" applyFill="1" applyBorder="1" applyAlignment="1">
      <alignment vertical="center" wrapText="1"/>
    </xf>
    <xf numFmtId="175" fontId="15" fillId="33" borderId="110" xfId="0" applyNumberFormat="1" applyFont="1" applyFill="1" applyBorder="1" applyAlignment="1">
      <alignment/>
    </xf>
    <xf numFmtId="175" fontId="17" fillId="34" borderId="111" xfId="0" applyNumberFormat="1" applyFont="1" applyFill="1" applyBorder="1" applyAlignment="1">
      <alignment/>
    </xf>
    <xf numFmtId="175" fontId="17" fillId="0" borderId="111" xfId="0" applyNumberFormat="1" applyFont="1" applyFill="1" applyBorder="1" applyAlignment="1">
      <alignment/>
    </xf>
    <xf numFmtId="175" fontId="17" fillId="35" borderId="112" xfId="0" applyNumberFormat="1" applyFont="1" applyFill="1" applyBorder="1" applyAlignment="1">
      <alignment/>
    </xf>
    <xf numFmtId="173" fontId="15" fillId="40" borderId="113" xfId="0" applyNumberFormat="1" applyFont="1" applyFill="1" applyBorder="1" applyAlignment="1">
      <alignment/>
    </xf>
    <xf numFmtId="173" fontId="17" fillId="0" borderId="27" xfId="0" applyNumberFormat="1" applyFont="1" applyBorder="1" applyAlignment="1">
      <alignment/>
    </xf>
    <xf numFmtId="173" fontId="17" fillId="0" borderId="114" xfId="0" applyNumberFormat="1" applyFont="1" applyFill="1" applyBorder="1" applyAlignment="1">
      <alignment/>
    </xf>
    <xf numFmtId="175" fontId="17" fillId="34" borderId="54" xfId="0" applyNumberFormat="1" applyFont="1" applyFill="1" applyBorder="1" applyAlignment="1">
      <alignment/>
    </xf>
    <xf numFmtId="175" fontId="17" fillId="37" borderId="54" xfId="0" applyNumberFormat="1" applyFont="1" applyFill="1" applyBorder="1" applyAlignment="1">
      <alignment/>
    </xf>
    <xf numFmtId="173" fontId="15" fillId="40" borderId="115" xfId="0" applyNumberFormat="1" applyFont="1" applyFill="1" applyBorder="1" applyAlignment="1">
      <alignment/>
    </xf>
    <xf numFmtId="173" fontId="17" fillId="34" borderId="54" xfId="0" applyNumberFormat="1" applyFont="1" applyFill="1" applyBorder="1" applyAlignment="1">
      <alignment/>
    </xf>
    <xf numFmtId="173" fontId="17" fillId="0" borderId="54" xfId="0" applyNumberFormat="1" applyFont="1" applyBorder="1" applyAlignment="1">
      <alignment/>
    </xf>
    <xf numFmtId="173" fontId="0" fillId="0" borderId="19" xfId="0" applyNumberFormat="1" applyBorder="1" applyAlignment="1">
      <alignment/>
    </xf>
    <xf numFmtId="173" fontId="17" fillId="37" borderId="54" xfId="0" applyNumberFormat="1" applyFont="1" applyFill="1" applyBorder="1" applyAlignment="1">
      <alignment/>
    </xf>
    <xf numFmtId="173" fontId="17" fillId="0" borderId="54" xfId="0" applyNumberFormat="1" applyFont="1" applyFill="1" applyBorder="1" applyAlignment="1">
      <alignment/>
    </xf>
    <xf numFmtId="173" fontId="0" fillId="0" borderId="19" xfId="0" applyNumberFormat="1" applyFill="1" applyBorder="1" applyAlignment="1">
      <alignment/>
    </xf>
    <xf numFmtId="173" fontId="15" fillId="40" borderId="54" xfId="0" applyNumberFormat="1" applyFont="1" applyFill="1" applyBorder="1" applyAlignment="1">
      <alignment/>
    </xf>
    <xf numFmtId="173" fontId="0" fillId="0" borderId="30" xfId="0" applyNumberFormat="1" applyBorder="1" applyAlignment="1">
      <alignment/>
    </xf>
    <xf numFmtId="175" fontId="15" fillId="33" borderId="116" xfId="0" applyNumberFormat="1" applyFont="1" applyFill="1" applyBorder="1" applyAlignment="1">
      <alignment/>
    </xf>
    <xf numFmtId="175" fontId="17" fillId="34" borderId="117" xfId="0" applyNumberFormat="1" applyFont="1" applyFill="1" applyBorder="1" applyAlignment="1">
      <alignment/>
    </xf>
    <xf numFmtId="175" fontId="17" fillId="37" borderId="117" xfId="0" applyNumberFormat="1" applyFont="1" applyFill="1" applyBorder="1" applyAlignment="1">
      <alignment/>
    </xf>
    <xf numFmtId="175" fontId="17" fillId="0" borderId="117" xfId="0" applyNumberFormat="1" applyFont="1" applyFill="1" applyBorder="1" applyAlignment="1">
      <alignment/>
    </xf>
    <xf numFmtId="175" fontId="17" fillId="0" borderId="118" xfId="0" applyNumberFormat="1" applyFont="1" applyFill="1" applyBorder="1" applyAlignment="1">
      <alignment/>
    </xf>
    <xf numFmtId="175" fontId="17" fillId="0" borderId="119" xfId="0" applyNumberFormat="1" applyFont="1" applyFill="1" applyBorder="1" applyAlignment="1">
      <alignment/>
    </xf>
    <xf numFmtId="175" fontId="17" fillId="0" borderId="120" xfId="0" applyNumberFormat="1" applyFont="1" applyFill="1" applyBorder="1" applyAlignment="1">
      <alignment/>
    </xf>
    <xf numFmtId="175" fontId="15" fillId="33" borderId="121" xfId="0" applyNumberFormat="1" applyFont="1" applyFill="1" applyBorder="1" applyAlignment="1">
      <alignment/>
    </xf>
    <xf numFmtId="175" fontId="17" fillId="34" borderId="66" xfId="0" applyNumberFormat="1" applyFont="1" applyFill="1" applyBorder="1" applyAlignment="1">
      <alignment/>
    </xf>
    <xf numFmtId="175" fontId="17" fillId="37" borderId="66" xfId="0" applyNumberFormat="1" applyFont="1" applyFill="1" applyBorder="1" applyAlignment="1">
      <alignment/>
    </xf>
    <xf numFmtId="175" fontId="17" fillId="0" borderId="66" xfId="0" applyNumberFormat="1" applyFont="1" applyFill="1" applyBorder="1" applyAlignment="1">
      <alignment/>
    </xf>
    <xf numFmtId="4" fontId="17" fillId="0" borderId="66" xfId="0" applyNumberFormat="1" applyFont="1" applyFill="1" applyBorder="1" applyAlignment="1">
      <alignment/>
    </xf>
    <xf numFmtId="175" fontId="17" fillId="0" borderId="122" xfId="0" applyNumberFormat="1" applyFont="1" applyFill="1" applyBorder="1" applyAlignment="1">
      <alignment/>
    </xf>
    <xf numFmtId="175" fontId="17" fillId="0" borderId="121" xfId="0" applyNumberFormat="1" applyFont="1" applyFill="1" applyBorder="1" applyAlignment="1">
      <alignment/>
    </xf>
    <xf numFmtId="175" fontId="22" fillId="0" borderId="66" xfId="0" applyNumberFormat="1" applyFont="1" applyFill="1" applyBorder="1" applyAlignment="1">
      <alignment/>
    </xf>
    <xf numFmtId="175" fontId="17" fillId="0" borderId="79" xfId="0" applyNumberFormat="1" applyFont="1" applyFill="1" applyBorder="1" applyAlignment="1">
      <alignment/>
    </xf>
    <xf numFmtId="173" fontId="15" fillId="33" borderId="123" xfId="0" applyNumberFormat="1" applyFont="1" applyFill="1" applyBorder="1" applyAlignment="1">
      <alignment/>
    </xf>
    <xf numFmtId="173" fontId="17" fillId="37" borderId="13" xfId="0" applyNumberFormat="1" applyFont="1" applyFill="1" applyBorder="1" applyAlignment="1">
      <alignment/>
    </xf>
    <xf numFmtId="173" fontId="17" fillId="0" borderId="13" xfId="0" applyNumberFormat="1" applyFont="1" applyFill="1" applyBorder="1" applyAlignment="1">
      <alignment/>
    </xf>
    <xf numFmtId="173" fontId="17" fillId="0" borderId="86" xfId="0" applyNumberFormat="1" applyFont="1" applyFill="1" applyBorder="1" applyAlignment="1">
      <alignment/>
    </xf>
    <xf numFmtId="173" fontId="17" fillId="0" borderId="124" xfId="0" applyNumberFormat="1" applyFont="1" applyFill="1" applyBorder="1" applyAlignment="1">
      <alignment/>
    </xf>
    <xf numFmtId="175" fontId="15" fillId="33" borderId="125" xfId="0" applyNumberFormat="1" applyFont="1" applyFill="1" applyBorder="1" applyAlignment="1">
      <alignment/>
    </xf>
    <xf numFmtId="175" fontId="17" fillId="0" borderId="54" xfId="0" applyNumberFormat="1" applyFont="1" applyFill="1" applyBorder="1" applyAlignment="1">
      <alignment/>
    </xf>
    <xf numFmtId="175" fontId="17" fillId="0" borderId="126" xfId="0" applyNumberFormat="1" applyFont="1" applyFill="1" applyBorder="1" applyAlignment="1">
      <alignment/>
    </xf>
    <xf numFmtId="175" fontId="17" fillId="0" borderId="125" xfId="0" applyNumberFormat="1" applyFont="1" applyFill="1" applyBorder="1" applyAlignment="1">
      <alignment/>
    </xf>
    <xf numFmtId="175" fontId="17" fillId="0" borderId="56" xfId="0" applyNumberFormat="1" applyFon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15" fillId="33" borderId="58" xfId="0" applyNumberFormat="1" applyFont="1" applyFill="1" applyBorder="1" applyAlignment="1">
      <alignment/>
    </xf>
    <xf numFmtId="173" fontId="15" fillId="33" borderId="19" xfId="0" applyNumberFormat="1" applyFont="1" applyFill="1" applyBorder="1" applyAlignment="1">
      <alignment/>
    </xf>
    <xf numFmtId="173" fontId="15" fillId="33" borderId="27" xfId="0" applyNumberFormat="1" applyFont="1" applyFill="1" applyBorder="1" applyAlignment="1">
      <alignment/>
    </xf>
    <xf numFmtId="173" fontId="17" fillId="42" borderId="19" xfId="0" applyNumberFormat="1" applyFont="1" applyFill="1" applyBorder="1" applyAlignment="1">
      <alignment/>
    </xf>
    <xf numFmtId="173" fontId="15" fillId="40" borderId="58" xfId="0" applyNumberFormat="1" applyFont="1" applyFill="1" applyBorder="1" applyAlignment="1">
      <alignment/>
    </xf>
    <xf numFmtId="173" fontId="15" fillId="40" borderId="127" xfId="0" applyNumberFormat="1" applyFont="1" applyFill="1" applyBorder="1" applyAlignment="1">
      <alignment/>
    </xf>
    <xf numFmtId="175" fontId="15" fillId="43" borderId="36" xfId="0" applyNumberFormat="1" applyFont="1" applyFill="1" applyBorder="1" applyAlignment="1">
      <alignment horizontal="right" vertical="center" wrapText="1"/>
    </xf>
    <xf numFmtId="173" fontId="15" fillId="43" borderId="37" xfId="0" applyNumberFormat="1" applyFont="1" applyFill="1" applyBorder="1" applyAlignment="1">
      <alignment horizontal="right" vertical="center" wrapText="1"/>
    </xf>
    <xf numFmtId="173" fontId="15" fillId="43" borderId="128" xfId="0" applyNumberFormat="1" applyFont="1" applyFill="1" applyBorder="1" applyAlignment="1">
      <alignment horizontal="right" vertical="center" wrapText="1"/>
    </xf>
    <xf numFmtId="173" fontId="15" fillId="33" borderId="129" xfId="0" applyNumberFormat="1" applyFont="1" applyFill="1" applyBorder="1" applyAlignment="1">
      <alignment/>
    </xf>
    <xf numFmtId="173" fontId="17" fillId="34" borderId="130" xfId="0" applyNumberFormat="1" applyFont="1" applyFill="1" applyBorder="1" applyAlignment="1">
      <alignment/>
    </xf>
    <xf numFmtId="173" fontId="17" fillId="0" borderId="130" xfId="0" applyNumberFormat="1" applyFont="1" applyBorder="1" applyAlignment="1">
      <alignment/>
    </xf>
    <xf numFmtId="173" fontId="17" fillId="37" borderId="130" xfId="0" applyNumberFormat="1" applyFont="1" applyFill="1" applyBorder="1" applyAlignment="1">
      <alignment/>
    </xf>
    <xf numFmtId="173" fontId="17" fillId="0" borderId="80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17" fillId="0" borderId="13" xfId="0" applyNumberFormat="1" applyFont="1" applyBorder="1" applyAlignment="1">
      <alignment/>
    </xf>
    <xf numFmtId="173" fontId="17" fillId="0" borderId="16" xfId="0" applyNumberFormat="1" applyFont="1" applyBorder="1" applyAlignment="1">
      <alignment/>
    </xf>
    <xf numFmtId="173" fontId="15" fillId="43" borderId="131" xfId="0" applyNumberFormat="1" applyFont="1" applyFill="1" applyBorder="1" applyAlignment="1">
      <alignment horizontal="right" vertical="center" wrapText="1"/>
    </xf>
    <xf numFmtId="173" fontId="15" fillId="33" borderId="132" xfId="0" applyNumberFormat="1" applyFont="1" applyFill="1" applyBorder="1" applyAlignment="1">
      <alignment/>
    </xf>
    <xf numFmtId="173" fontId="17" fillId="34" borderId="20" xfId="0" applyNumberFormat="1" applyFont="1" applyFill="1" applyBorder="1" applyAlignment="1">
      <alignment/>
    </xf>
    <xf numFmtId="173" fontId="17" fillId="37" borderId="20" xfId="0" applyNumberFormat="1" applyFont="1" applyFill="1" applyBorder="1" applyAlignment="1">
      <alignment/>
    </xf>
    <xf numFmtId="173" fontId="15" fillId="33" borderId="20" xfId="0" applyNumberFormat="1" applyFont="1" applyFill="1" applyBorder="1" applyAlignment="1">
      <alignment/>
    </xf>
    <xf numFmtId="175" fontId="15" fillId="43" borderId="40" xfId="0" applyNumberFormat="1" applyFont="1" applyFill="1" applyBorder="1" applyAlignment="1">
      <alignment horizontal="right" vertical="center" wrapText="1"/>
    </xf>
    <xf numFmtId="173" fontId="15" fillId="43" borderId="41" xfId="0" applyNumberFormat="1" applyFont="1" applyFill="1" applyBorder="1" applyAlignment="1">
      <alignment horizontal="right" vertical="center" wrapText="1"/>
    </xf>
    <xf numFmtId="173" fontId="15" fillId="43" borderId="113" xfId="0" applyNumberFormat="1" applyFont="1" applyFill="1" applyBorder="1" applyAlignment="1">
      <alignment horizontal="right" vertical="center" wrapText="1"/>
    </xf>
    <xf numFmtId="173" fontId="17" fillId="53" borderId="13" xfId="0" applyNumberFormat="1" applyFont="1" applyFill="1" applyBorder="1" applyAlignment="1">
      <alignment/>
    </xf>
    <xf numFmtId="175" fontId="15" fillId="43" borderId="37" xfId="0" applyNumberFormat="1" applyFont="1" applyFill="1" applyBorder="1" applyAlignment="1">
      <alignment horizontal="right" vertical="center" wrapText="1"/>
    </xf>
    <xf numFmtId="175" fontId="15" fillId="43" borderId="128" xfId="0" applyNumberFormat="1" applyFont="1" applyFill="1" applyBorder="1" applyAlignment="1">
      <alignment horizontal="right" vertical="center" wrapText="1"/>
    </xf>
    <xf numFmtId="173" fontId="15" fillId="33" borderId="133" xfId="0" applyNumberFormat="1" applyFont="1" applyFill="1" applyBorder="1" applyAlignment="1">
      <alignment/>
    </xf>
    <xf numFmtId="173" fontId="15" fillId="33" borderId="134" xfId="0" applyNumberFormat="1" applyFont="1" applyFill="1" applyBorder="1" applyAlignment="1">
      <alignment/>
    </xf>
    <xf numFmtId="173" fontId="15" fillId="33" borderId="135" xfId="0" applyNumberFormat="1" applyFont="1" applyFill="1" applyBorder="1" applyAlignment="1">
      <alignment/>
    </xf>
    <xf numFmtId="173" fontId="17" fillId="41" borderId="13" xfId="0" applyNumberFormat="1" applyFont="1" applyFill="1" applyBorder="1" applyAlignment="1">
      <alignment/>
    </xf>
    <xf numFmtId="173" fontId="15" fillId="33" borderId="136" xfId="0" applyNumberFormat="1" applyFont="1" applyFill="1" applyBorder="1" applyAlignment="1">
      <alignment/>
    </xf>
    <xf numFmtId="175" fontId="15" fillId="43" borderId="137" xfId="0" applyNumberFormat="1" applyFont="1" applyFill="1" applyBorder="1" applyAlignment="1">
      <alignment horizontal="right" vertical="center" wrapText="1"/>
    </xf>
    <xf numFmtId="175" fontId="15" fillId="43" borderId="138" xfId="0" applyNumberFormat="1" applyFont="1" applyFill="1" applyBorder="1" applyAlignment="1">
      <alignment horizontal="right" vertical="center" wrapText="1"/>
    </xf>
    <xf numFmtId="173" fontId="15" fillId="40" borderId="123" xfId="0" applyNumberFormat="1" applyFont="1" applyFill="1" applyBorder="1" applyAlignment="1">
      <alignment/>
    </xf>
    <xf numFmtId="173" fontId="15" fillId="33" borderId="26" xfId="0" applyNumberFormat="1" applyFont="1" applyFill="1" applyBorder="1" applyAlignment="1">
      <alignment wrapText="1"/>
    </xf>
    <xf numFmtId="173" fontId="15" fillId="33" borderId="35" xfId="0" applyNumberFormat="1" applyFont="1" applyFill="1" applyBorder="1" applyAlignment="1">
      <alignment wrapText="1"/>
    </xf>
    <xf numFmtId="173" fontId="15" fillId="33" borderId="136" xfId="0" applyNumberFormat="1" applyFont="1" applyFill="1" applyBorder="1" applyAlignment="1">
      <alignment wrapText="1"/>
    </xf>
    <xf numFmtId="175" fontId="15" fillId="43" borderId="139" xfId="0" applyNumberFormat="1" applyFont="1" applyFill="1" applyBorder="1" applyAlignment="1">
      <alignment horizontal="right" vertical="center" wrapText="1"/>
    </xf>
    <xf numFmtId="173" fontId="15" fillId="40" borderId="13" xfId="0" applyNumberFormat="1" applyFont="1" applyFill="1" applyBorder="1" applyAlignment="1">
      <alignment/>
    </xf>
    <xf numFmtId="175" fontId="15" fillId="43" borderId="109" xfId="0" applyNumberFormat="1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/>
    </xf>
    <xf numFmtId="0" fontId="17" fillId="51" borderId="132" xfId="0" applyFont="1" applyFill="1" applyBorder="1" applyAlignment="1">
      <alignment horizontal="left"/>
    </xf>
    <xf numFmtId="0" fontId="17" fillId="45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51" borderId="20" xfId="0" applyFont="1" applyFill="1" applyBorder="1" applyAlignment="1">
      <alignment horizontal="left"/>
    </xf>
    <xf numFmtId="0" fontId="17" fillId="0" borderId="67" xfId="0" applyFont="1" applyFill="1" applyBorder="1" applyAlignment="1">
      <alignment horizontal="left"/>
    </xf>
    <xf numFmtId="0" fontId="17" fillId="51" borderId="0" xfId="0" applyFont="1" applyFill="1" applyBorder="1" applyAlignment="1">
      <alignment/>
    </xf>
    <xf numFmtId="0" fontId="17" fillId="0" borderId="67" xfId="0" applyFont="1" applyFill="1" applyBorder="1" applyAlignment="1">
      <alignment/>
    </xf>
    <xf numFmtId="0" fontId="15" fillId="59" borderId="24" xfId="0" applyFont="1" applyFill="1" applyBorder="1" applyAlignment="1">
      <alignment/>
    </xf>
    <xf numFmtId="175" fontId="17" fillId="0" borderId="20" xfId="0" applyNumberFormat="1" applyFont="1" applyBorder="1" applyAlignment="1">
      <alignment/>
    </xf>
    <xf numFmtId="175" fontId="17" fillId="0" borderId="140" xfId="0" applyNumberFormat="1" applyFont="1" applyBorder="1" applyAlignment="1">
      <alignment/>
    </xf>
    <xf numFmtId="173" fontId="17" fillId="41" borderId="27" xfId="0" applyNumberFormat="1" applyFont="1" applyFill="1" applyBorder="1" applyAlignment="1">
      <alignment/>
    </xf>
    <xf numFmtId="49" fontId="17" fillId="0" borderId="25" xfId="0" applyNumberFormat="1" applyFont="1" applyFill="1" applyBorder="1" applyAlignment="1">
      <alignment/>
    </xf>
    <xf numFmtId="175" fontId="17" fillId="0" borderId="141" xfId="0" applyNumberFormat="1" applyFont="1" applyFill="1" applyBorder="1" applyAlignment="1">
      <alignment/>
    </xf>
    <xf numFmtId="49" fontId="17" fillId="0" borderId="6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5" fontId="0" fillId="0" borderId="26" xfId="0" applyNumberFormat="1" applyBorder="1" applyAlignment="1">
      <alignment/>
    </xf>
    <xf numFmtId="175" fontId="0" fillId="0" borderId="35" xfId="0" applyNumberFormat="1" applyBorder="1" applyAlignment="1">
      <alignment/>
    </xf>
    <xf numFmtId="175" fontId="0" fillId="0" borderId="136" xfId="0" applyNumberFormat="1" applyBorder="1" applyAlignment="1">
      <alignment/>
    </xf>
    <xf numFmtId="175" fontId="0" fillId="0" borderId="52" xfId="0" applyNumberFormat="1" applyBorder="1" applyAlignment="1">
      <alignment/>
    </xf>
    <xf numFmtId="175" fontId="0" fillId="0" borderId="64" xfId="0" applyNumberFormat="1" applyBorder="1" applyAlignment="1">
      <alignment/>
    </xf>
    <xf numFmtId="175" fontId="0" fillId="0" borderId="142" xfId="0" applyNumberFormat="1" applyBorder="1" applyAlignment="1">
      <alignment/>
    </xf>
    <xf numFmtId="175" fontId="17" fillId="0" borderId="143" xfId="0" applyNumberFormat="1" applyFont="1" applyFill="1" applyBorder="1" applyAlignment="1">
      <alignment/>
    </xf>
    <xf numFmtId="173" fontId="17" fillId="0" borderId="64" xfId="0" applyNumberFormat="1" applyFont="1" applyFill="1" applyBorder="1" applyAlignment="1">
      <alignment/>
    </xf>
    <xf numFmtId="173" fontId="17" fillId="0" borderId="142" xfId="0" applyNumberFormat="1" applyFont="1" applyFill="1" applyBorder="1" applyAlignment="1">
      <alignment/>
    </xf>
    <xf numFmtId="175" fontId="17" fillId="0" borderId="144" xfId="0" applyNumberFormat="1" applyFont="1" applyFill="1" applyBorder="1" applyAlignment="1">
      <alignment/>
    </xf>
    <xf numFmtId="173" fontId="17" fillId="0" borderId="35" xfId="0" applyNumberFormat="1" applyFont="1" applyFill="1" applyBorder="1" applyAlignment="1">
      <alignment/>
    </xf>
    <xf numFmtId="173" fontId="17" fillId="0" borderId="136" xfId="0" applyNumberFormat="1" applyFont="1" applyFill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12" xfId="0" applyNumberFormat="1" applyBorder="1" applyAlignment="1">
      <alignment/>
    </xf>
    <xf numFmtId="175" fontId="17" fillId="0" borderId="11" xfId="0" applyNumberFormat="1" applyFont="1" applyFill="1" applyBorder="1" applyAlignment="1">
      <alignment/>
    </xf>
    <xf numFmtId="49" fontId="17" fillId="0" borderId="75" xfId="0" applyNumberFormat="1" applyFont="1" applyFill="1" applyBorder="1" applyAlignment="1">
      <alignment/>
    </xf>
    <xf numFmtId="49" fontId="17" fillId="0" borderId="67" xfId="0" applyNumberFormat="1" applyFont="1" applyFill="1" applyBorder="1" applyAlignment="1">
      <alignment/>
    </xf>
    <xf numFmtId="49" fontId="17" fillId="0" borderId="145" xfId="0" applyNumberFormat="1" applyFont="1" applyFill="1" applyBorder="1" applyAlignment="1">
      <alignment/>
    </xf>
    <xf numFmtId="49" fontId="17" fillId="0" borderId="42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24" fillId="0" borderId="60" xfId="0" applyFont="1" applyBorder="1" applyAlignment="1">
      <alignment/>
    </xf>
    <xf numFmtId="49" fontId="24" fillId="0" borderId="61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12" xfId="0" applyFont="1" applyBorder="1" applyAlignment="1">
      <alignment horizontal="left"/>
    </xf>
    <xf numFmtId="175" fontId="27" fillId="49" borderId="133" xfId="0" applyNumberFormat="1" applyFont="1" applyFill="1" applyBorder="1" applyAlignment="1">
      <alignment horizontal="right"/>
    </xf>
    <xf numFmtId="175" fontId="27" fillId="49" borderId="134" xfId="0" applyNumberFormat="1" applyFont="1" applyFill="1" applyBorder="1" applyAlignment="1">
      <alignment horizontal="right"/>
    </xf>
    <xf numFmtId="175" fontId="27" fillId="49" borderId="135" xfId="0" applyNumberFormat="1" applyFont="1" applyFill="1" applyBorder="1" applyAlignment="1">
      <alignment horizontal="right"/>
    </xf>
    <xf numFmtId="175" fontId="27" fillId="49" borderId="11" xfId="0" applyNumberFormat="1" applyFont="1" applyFill="1" applyBorder="1" applyAlignment="1">
      <alignment horizontal="right"/>
    </xf>
    <xf numFmtId="175" fontId="27" fillId="49" borderId="12" xfId="0" applyNumberFormat="1" applyFont="1" applyFill="1" applyBorder="1" applyAlignment="1">
      <alignment horizontal="right"/>
    </xf>
    <xf numFmtId="175" fontId="27" fillId="49" borderId="13" xfId="0" applyNumberFormat="1" applyFont="1" applyFill="1" applyBorder="1" applyAlignment="1">
      <alignment horizontal="right"/>
    </xf>
    <xf numFmtId="175" fontId="26" fillId="0" borderId="11" xfId="0" applyNumberFormat="1" applyFont="1" applyBorder="1" applyAlignment="1">
      <alignment horizontal="right"/>
    </xf>
    <xf numFmtId="175" fontId="26" fillId="0" borderId="12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175" fontId="26" fillId="0" borderId="13" xfId="0" applyNumberFormat="1" applyFont="1" applyBorder="1" applyAlignment="1">
      <alignment horizontal="right"/>
    </xf>
    <xf numFmtId="175" fontId="26" fillId="0" borderId="11" xfId="0" applyNumberFormat="1" applyFont="1" applyFill="1" applyBorder="1" applyAlignment="1">
      <alignment horizontal="right"/>
    </xf>
    <xf numFmtId="175" fontId="26" fillId="0" borderId="12" xfId="0" applyNumberFormat="1" applyFont="1" applyFill="1" applyBorder="1" applyAlignment="1">
      <alignment horizontal="right"/>
    </xf>
    <xf numFmtId="175" fontId="26" fillId="0" borderId="13" xfId="0" applyNumberFormat="1" applyFont="1" applyFill="1" applyBorder="1" applyAlignment="1">
      <alignment horizontal="right"/>
    </xf>
    <xf numFmtId="175" fontId="27" fillId="34" borderId="11" xfId="0" applyNumberFormat="1" applyFont="1" applyFill="1" applyBorder="1" applyAlignment="1">
      <alignment horizontal="right"/>
    </xf>
    <xf numFmtId="175" fontId="27" fillId="34" borderId="12" xfId="0" applyNumberFormat="1" applyFont="1" applyFill="1" applyBorder="1" applyAlignment="1">
      <alignment horizontal="right"/>
    </xf>
    <xf numFmtId="175" fontId="27" fillId="34" borderId="13" xfId="0" applyNumberFormat="1" applyFont="1" applyFill="1" applyBorder="1" applyAlignment="1">
      <alignment horizontal="right"/>
    </xf>
    <xf numFmtId="175" fontId="27" fillId="0" borderId="11" xfId="0" applyNumberFormat="1" applyFont="1" applyBorder="1" applyAlignment="1">
      <alignment horizontal="right"/>
    </xf>
    <xf numFmtId="175" fontId="27" fillId="0" borderId="12" xfId="0" applyNumberFormat="1" applyFont="1" applyBorder="1" applyAlignment="1">
      <alignment horizontal="right"/>
    </xf>
    <xf numFmtId="175" fontId="26" fillId="0" borderId="11" xfId="33" applyNumberFormat="1" applyFont="1" applyFill="1" applyBorder="1" applyAlignment="1">
      <alignment horizontal="right"/>
    </xf>
    <xf numFmtId="175" fontId="26" fillId="0" borderId="11" xfId="33" applyNumberFormat="1" applyFont="1" applyBorder="1" applyAlignment="1">
      <alignment horizontal="right"/>
    </xf>
    <xf numFmtId="175" fontId="27" fillId="0" borderId="13" xfId="0" applyNumberFormat="1" applyFont="1" applyBorder="1" applyAlignment="1">
      <alignment horizontal="right"/>
    </xf>
    <xf numFmtId="175" fontId="27" fillId="36" borderId="18" xfId="0" applyNumberFormat="1" applyFont="1" applyFill="1" applyBorder="1" applyAlignment="1">
      <alignment horizontal="right"/>
    </xf>
    <xf numFmtId="175" fontId="27" fillId="36" borderId="17" xfId="0" applyNumberFormat="1" applyFont="1" applyFill="1" applyBorder="1" applyAlignment="1">
      <alignment horizontal="right"/>
    </xf>
    <xf numFmtId="175" fontId="27" fillId="36" borderId="16" xfId="0" applyNumberFormat="1" applyFont="1" applyFill="1" applyBorder="1" applyAlignment="1">
      <alignment horizontal="right"/>
    </xf>
    <xf numFmtId="175" fontId="17" fillId="0" borderId="146" xfId="0" applyNumberFormat="1" applyFont="1" applyBorder="1" applyAlignment="1">
      <alignment/>
    </xf>
    <xf numFmtId="175" fontId="17" fillId="0" borderId="147" xfId="0" applyNumberFormat="1" applyFont="1" applyBorder="1" applyAlignment="1">
      <alignment/>
    </xf>
    <xf numFmtId="175" fontId="15" fillId="33" borderId="33" xfId="0" applyNumberFormat="1" applyFont="1" applyFill="1" applyBorder="1" applyAlignment="1">
      <alignment/>
    </xf>
    <xf numFmtId="175" fontId="15" fillId="33" borderId="123" xfId="0" applyNumberFormat="1" applyFont="1" applyFill="1" applyBorder="1" applyAlignment="1">
      <alignment/>
    </xf>
    <xf numFmtId="175" fontId="0" fillId="0" borderId="13" xfId="0" applyNumberFormat="1" applyBorder="1" applyAlignment="1">
      <alignment/>
    </xf>
    <xf numFmtId="175" fontId="17" fillId="0" borderId="71" xfId="0" applyNumberFormat="1" applyFont="1" applyBorder="1" applyAlignment="1">
      <alignment/>
    </xf>
    <xf numFmtId="175" fontId="32" fillId="0" borderId="146" xfId="0" applyNumberFormat="1" applyFont="1" applyBorder="1" applyAlignment="1">
      <alignment/>
    </xf>
    <xf numFmtId="175" fontId="17" fillId="56" borderId="146" xfId="0" applyNumberFormat="1" applyFont="1" applyFill="1" applyBorder="1" applyAlignment="1">
      <alignment/>
    </xf>
    <xf numFmtId="175" fontId="23" fillId="0" borderId="146" xfId="0" applyNumberFormat="1" applyFont="1" applyBorder="1" applyAlignment="1">
      <alignment/>
    </xf>
    <xf numFmtId="175" fontId="23" fillId="0" borderId="146" xfId="0" applyNumberFormat="1" applyFont="1" applyFill="1" applyBorder="1" applyAlignment="1">
      <alignment/>
    </xf>
    <xf numFmtId="175" fontId="17" fillId="0" borderId="65" xfId="0" applyNumberFormat="1" applyFont="1" applyFill="1" applyBorder="1" applyAlignment="1">
      <alignment/>
    </xf>
    <xf numFmtId="175" fontId="17" fillId="48" borderId="146" xfId="0" applyNumberFormat="1" applyFont="1" applyFill="1" applyBorder="1" applyAlignment="1">
      <alignment/>
    </xf>
    <xf numFmtId="175" fontId="17" fillId="0" borderId="146" xfId="0" applyNumberFormat="1" applyFont="1" applyFill="1" applyBorder="1" applyAlignment="1">
      <alignment/>
    </xf>
    <xf numFmtId="175" fontId="17" fillId="0" borderId="148" xfId="0" applyNumberFormat="1" applyFont="1" applyFill="1" applyBorder="1" applyAlignment="1">
      <alignment/>
    </xf>
    <xf numFmtId="175" fontId="17" fillId="0" borderId="148" xfId="0" applyNumberFormat="1" applyFont="1" applyBorder="1" applyAlignment="1">
      <alignment/>
    </xf>
    <xf numFmtId="49" fontId="23" fillId="0" borderId="2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173" fontId="23" fillId="0" borderId="13" xfId="0" applyNumberFormat="1" applyFont="1" applyBorder="1" applyAlignment="1">
      <alignment/>
    </xf>
    <xf numFmtId="173" fontId="38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left"/>
    </xf>
    <xf numFmtId="173" fontId="17" fillId="44" borderId="11" xfId="0" applyNumberFormat="1" applyFont="1" applyFill="1" applyBorder="1" applyAlignment="1">
      <alignment/>
    </xf>
    <xf numFmtId="173" fontId="17" fillId="44" borderId="12" xfId="0" applyNumberFormat="1" applyFont="1" applyFill="1" applyBorder="1" applyAlignment="1">
      <alignment/>
    </xf>
    <xf numFmtId="49" fontId="21" fillId="0" borderId="54" xfId="0" applyNumberFormat="1" applyFont="1" applyBorder="1" applyAlignment="1">
      <alignment/>
    </xf>
    <xf numFmtId="0" fontId="21" fillId="0" borderId="54" xfId="0" applyFont="1" applyBorder="1" applyAlignment="1">
      <alignment/>
    </xf>
    <xf numFmtId="173" fontId="17" fillId="34" borderId="11" xfId="0" applyNumberFormat="1" applyFont="1" applyFill="1" applyBorder="1" applyAlignment="1">
      <alignment horizontal="right" vertical="center"/>
    </xf>
    <xf numFmtId="173" fontId="17" fillId="34" borderId="12" xfId="0" applyNumberFormat="1" applyFont="1" applyFill="1" applyBorder="1" applyAlignment="1">
      <alignment horizontal="right" vertical="center"/>
    </xf>
    <xf numFmtId="173" fontId="17" fillId="34" borderId="13" xfId="0" applyNumberFormat="1" applyFont="1" applyFill="1" applyBorder="1" applyAlignment="1">
      <alignment horizontal="right" vertical="center"/>
    </xf>
    <xf numFmtId="175" fontId="15" fillId="46" borderId="133" xfId="0" applyNumberFormat="1" applyFont="1" applyFill="1" applyBorder="1" applyAlignment="1">
      <alignment horizontal="right"/>
    </xf>
    <xf numFmtId="175" fontId="15" fillId="46" borderId="134" xfId="0" applyNumberFormat="1" applyFont="1" applyFill="1" applyBorder="1" applyAlignment="1">
      <alignment horizontal="right"/>
    </xf>
    <xf numFmtId="175" fontId="15" fillId="46" borderId="135" xfId="0" applyNumberFormat="1" applyFont="1" applyFill="1" applyBorder="1" applyAlignment="1">
      <alignment horizontal="right"/>
    </xf>
    <xf numFmtId="175" fontId="17" fillId="0" borderId="11" xfId="0" applyNumberFormat="1" applyFont="1" applyFill="1" applyBorder="1" applyAlignment="1">
      <alignment horizontal="right"/>
    </xf>
    <xf numFmtId="175" fontId="17" fillId="0" borderId="12" xfId="0" applyNumberFormat="1" applyFont="1" applyFill="1" applyBorder="1" applyAlignment="1">
      <alignment horizontal="right"/>
    </xf>
    <xf numFmtId="175" fontId="17" fillId="0" borderId="13" xfId="0" applyNumberFormat="1" applyFont="1" applyBorder="1" applyAlignment="1">
      <alignment/>
    </xf>
    <xf numFmtId="175" fontId="15" fillId="46" borderId="11" xfId="0" applyNumberFormat="1" applyFont="1" applyFill="1" applyBorder="1" applyAlignment="1">
      <alignment horizontal="right"/>
    </xf>
    <xf numFmtId="175" fontId="15" fillId="46" borderId="12" xfId="0" applyNumberFormat="1" applyFont="1" applyFill="1" applyBorder="1" applyAlignment="1">
      <alignment horizontal="right"/>
    </xf>
    <xf numFmtId="175" fontId="15" fillId="46" borderId="13" xfId="0" applyNumberFormat="1" applyFont="1" applyFill="1" applyBorder="1" applyAlignment="1">
      <alignment horizontal="right"/>
    </xf>
    <xf numFmtId="175" fontId="17" fillId="0" borderId="11" xfId="0" applyNumberFormat="1" applyFont="1" applyBorder="1" applyAlignment="1">
      <alignment horizontal="right"/>
    </xf>
    <xf numFmtId="175" fontId="17" fillId="0" borderId="12" xfId="0" applyNumberFormat="1" applyFont="1" applyBorder="1" applyAlignment="1">
      <alignment horizontal="right"/>
    </xf>
    <xf numFmtId="175" fontId="15" fillId="46" borderId="18" xfId="0" applyNumberFormat="1" applyFont="1" applyFill="1" applyBorder="1" applyAlignment="1">
      <alignment horizontal="right"/>
    </xf>
    <xf numFmtId="175" fontId="15" fillId="46" borderId="17" xfId="0" applyNumberFormat="1" applyFont="1" applyFill="1" applyBorder="1" applyAlignment="1">
      <alignment horizontal="right"/>
    </xf>
    <xf numFmtId="175" fontId="15" fillId="46" borderId="16" xfId="0" applyNumberFormat="1" applyFont="1" applyFill="1" applyBorder="1" applyAlignment="1">
      <alignment horizontal="right"/>
    </xf>
    <xf numFmtId="173" fontId="17" fillId="0" borderId="12" xfId="0" applyNumberFormat="1" applyFont="1" applyFill="1" applyBorder="1" applyAlignment="1">
      <alignment/>
    </xf>
    <xf numFmtId="175" fontId="15" fillId="47" borderId="149" xfId="0" applyNumberFormat="1" applyFont="1" applyFill="1" applyBorder="1" applyAlignment="1">
      <alignment/>
    </xf>
    <xf numFmtId="175" fontId="17" fillId="35" borderId="111" xfId="0" applyNumberFormat="1" applyFont="1" applyFill="1" applyBorder="1" applyAlignment="1">
      <alignment/>
    </xf>
    <xf numFmtId="175" fontId="17" fillId="48" borderId="111" xfId="0" applyNumberFormat="1" applyFont="1" applyFill="1" applyBorder="1" applyAlignment="1">
      <alignment/>
    </xf>
    <xf numFmtId="175" fontId="17" fillId="0" borderId="86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3" fontId="17" fillId="0" borderId="19" xfId="0" applyNumberFormat="1" applyFont="1" applyFill="1" applyBorder="1" applyAlignment="1">
      <alignment/>
    </xf>
    <xf numFmtId="175" fontId="15" fillId="43" borderId="46" xfId="0" applyNumberFormat="1" applyFont="1" applyFill="1" applyBorder="1" applyAlignment="1">
      <alignment horizontal="right" vertical="center" wrapText="1"/>
    </xf>
    <xf numFmtId="175" fontId="15" fillId="33" borderId="14" xfId="0" applyNumberFormat="1" applyFont="1" applyFill="1" applyBorder="1" applyAlignment="1">
      <alignment/>
    </xf>
    <xf numFmtId="175" fontId="15" fillId="33" borderId="19" xfId="0" applyNumberFormat="1" applyFont="1" applyFill="1" applyBorder="1" applyAlignment="1">
      <alignment/>
    </xf>
    <xf numFmtId="175" fontId="15" fillId="33" borderId="27" xfId="0" applyNumberFormat="1" applyFont="1" applyFill="1" applyBorder="1" applyAlignment="1">
      <alignment/>
    </xf>
    <xf numFmtId="175" fontId="17" fillId="34" borderId="27" xfId="0" applyNumberFormat="1" applyFont="1" applyFill="1" applyBorder="1" applyAlignment="1">
      <alignment/>
    </xf>
    <xf numFmtId="175" fontId="17" fillId="0" borderId="27" xfId="0" applyNumberFormat="1" applyFont="1" applyBorder="1" applyAlignment="1">
      <alignment/>
    </xf>
    <xf numFmtId="175" fontId="17" fillId="42" borderId="19" xfId="0" applyNumberFormat="1" applyFont="1" applyFill="1" applyBorder="1" applyAlignment="1">
      <alignment/>
    </xf>
    <xf numFmtId="175" fontId="17" fillId="41" borderId="27" xfId="0" applyNumberFormat="1" applyFont="1" applyFill="1" applyBorder="1" applyAlignment="1">
      <alignment/>
    </xf>
    <xf numFmtId="175" fontId="17" fillId="0" borderId="27" xfId="0" applyNumberFormat="1" applyFont="1" applyFill="1" applyBorder="1" applyAlignment="1">
      <alignment/>
    </xf>
    <xf numFmtId="175" fontId="17" fillId="0" borderId="29" xfId="0" applyNumberFormat="1" applyFont="1" applyFill="1" applyBorder="1" applyAlignment="1">
      <alignment/>
    </xf>
    <xf numFmtId="175" fontId="17" fillId="0" borderId="30" xfId="0" applyNumberFormat="1" applyFont="1" applyFill="1" applyBorder="1" applyAlignment="1">
      <alignment/>
    </xf>
    <xf numFmtId="175" fontId="17" fillId="0" borderId="114" xfId="0" applyNumberFormat="1" applyFont="1" applyFill="1" applyBorder="1" applyAlignment="1">
      <alignment/>
    </xf>
    <xf numFmtId="175" fontId="15" fillId="51" borderId="33" xfId="0" applyNumberFormat="1" applyFont="1" applyFill="1" applyBorder="1" applyAlignment="1">
      <alignment horizontal="right" vertical="center" wrapText="1"/>
    </xf>
    <xf numFmtId="175" fontId="15" fillId="51" borderId="34" xfId="0" applyNumberFormat="1" applyFont="1" applyFill="1" applyBorder="1" applyAlignment="1">
      <alignment horizontal="right" vertical="center" wrapText="1"/>
    </xf>
    <xf numFmtId="175" fontId="15" fillId="51" borderId="123" xfId="0" applyNumberFormat="1" applyFont="1" applyFill="1" applyBorder="1" applyAlignment="1">
      <alignment horizontal="right" vertical="center" wrapText="1"/>
    </xf>
    <xf numFmtId="175" fontId="15" fillId="45" borderId="11" xfId="0" applyNumberFormat="1" applyFont="1" applyFill="1" applyBorder="1" applyAlignment="1">
      <alignment horizontal="right" vertical="center" wrapText="1"/>
    </xf>
    <xf numFmtId="175" fontId="15" fillId="45" borderId="12" xfId="0" applyNumberFormat="1" applyFont="1" applyFill="1" applyBorder="1" applyAlignment="1">
      <alignment horizontal="right" vertical="center" wrapText="1"/>
    </xf>
    <xf numFmtId="175" fontId="15" fillId="45" borderId="13" xfId="0" applyNumberFormat="1" applyFont="1" applyFill="1" applyBorder="1" applyAlignment="1">
      <alignment horizontal="right" vertical="center" wrapText="1"/>
    </xf>
    <xf numFmtId="175" fontId="15" fillId="0" borderId="11" xfId="0" applyNumberFormat="1" applyFont="1" applyFill="1" applyBorder="1" applyAlignment="1">
      <alignment horizontal="right" vertical="center" wrapText="1"/>
    </xf>
    <xf numFmtId="175" fontId="15" fillId="0" borderId="12" xfId="0" applyNumberFormat="1" applyFont="1" applyFill="1" applyBorder="1" applyAlignment="1">
      <alignment horizontal="right" vertical="center" wrapText="1"/>
    </xf>
    <xf numFmtId="175" fontId="15" fillId="55" borderId="11" xfId="0" applyNumberFormat="1" applyFont="1" applyFill="1" applyBorder="1" applyAlignment="1">
      <alignment horizontal="right" vertical="center" wrapText="1"/>
    </xf>
    <xf numFmtId="175" fontId="15" fillId="55" borderId="12" xfId="0" applyNumberFormat="1" applyFont="1" applyFill="1" applyBorder="1" applyAlignment="1">
      <alignment horizontal="right" vertical="center" wrapText="1"/>
    </xf>
    <xf numFmtId="175" fontId="15" fillId="55" borderId="13" xfId="0" applyNumberFormat="1" applyFont="1" applyFill="1" applyBorder="1" applyAlignment="1">
      <alignment horizontal="right" vertical="center" wrapText="1"/>
    </xf>
    <xf numFmtId="175" fontId="15" fillId="51" borderId="11" xfId="0" applyNumberFormat="1" applyFont="1" applyFill="1" applyBorder="1" applyAlignment="1">
      <alignment horizontal="right" vertical="center" wrapText="1"/>
    </xf>
    <xf numFmtId="175" fontId="15" fillId="51" borderId="12" xfId="0" applyNumberFormat="1" applyFont="1" applyFill="1" applyBorder="1" applyAlignment="1">
      <alignment horizontal="right" vertical="center" wrapText="1"/>
    </xf>
    <xf numFmtId="175" fontId="15" fillId="51" borderId="13" xfId="0" applyNumberFormat="1" applyFont="1" applyFill="1" applyBorder="1" applyAlignment="1">
      <alignment horizontal="right" vertical="center" wrapText="1"/>
    </xf>
    <xf numFmtId="175" fontId="15" fillId="50" borderId="11" xfId="0" applyNumberFormat="1" applyFont="1" applyFill="1" applyBorder="1" applyAlignment="1">
      <alignment horizontal="right"/>
    </xf>
    <xf numFmtId="175" fontId="15" fillId="50" borderId="12" xfId="0" applyNumberFormat="1" applyFont="1" applyFill="1" applyBorder="1" applyAlignment="1">
      <alignment horizontal="right"/>
    </xf>
    <xf numFmtId="175" fontId="15" fillId="50" borderId="13" xfId="0" applyNumberFormat="1" applyFont="1" applyFill="1" applyBorder="1" applyAlignment="1">
      <alignment horizontal="right"/>
    </xf>
    <xf numFmtId="175" fontId="15" fillId="55" borderId="11" xfId="0" applyNumberFormat="1" applyFont="1" applyFill="1" applyBorder="1" applyAlignment="1">
      <alignment horizontal="right"/>
    </xf>
    <xf numFmtId="175" fontId="15" fillId="55" borderId="12" xfId="0" applyNumberFormat="1" applyFont="1" applyFill="1" applyBorder="1" applyAlignment="1">
      <alignment horizontal="right"/>
    </xf>
    <xf numFmtId="175" fontId="15" fillId="55" borderId="13" xfId="0" applyNumberFormat="1" applyFont="1" applyFill="1" applyBorder="1" applyAlignment="1">
      <alignment horizontal="right"/>
    </xf>
    <xf numFmtId="175" fontId="15" fillId="0" borderId="11" xfId="0" applyNumberFormat="1" applyFont="1" applyFill="1" applyBorder="1" applyAlignment="1">
      <alignment horizontal="right"/>
    </xf>
    <xf numFmtId="175" fontId="15" fillId="0" borderId="12" xfId="0" applyNumberFormat="1" applyFont="1" applyFill="1" applyBorder="1" applyAlignment="1">
      <alignment horizontal="right"/>
    </xf>
    <xf numFmtId="175" fontId="15" fillId="0" borderId="13" xfId="0" applyNumberFormat="1" applyFont="1" applyFill="1" applyBorder="1" applyAlignment="1">
      <alignment horizontal="right"/>
    </xf>
    <xf numFmtId="175" fontId="15" fillId="59" borderId="18" xfId="0" applyNumberFormat="1" applyFont="1" applyFill="1" applyBorder="1" applyAlignment="1">
      <alignment horizontal="right"/>
    </xf>
    <xf numFmtId="175" fontId="15" fillId="59" borderId="17" xfId="0" applyNumberFormat="1" applyFont="1" applyFill="1" applyBorder="1" applyAlignment="1">
      <alignment horizontal="right"/>
    </xf>
    <xf numFmtId="175" fontId="15" fillId="59" borderId="16" xfId="0" applyNumberFormat="1" applyFont="1" applyFill="1" applyBorder="1" applyAlignment="1">
      <alignment horizontal="right"/>
    </xf>
    <xf numFmtId="173" fontId="17" fillId="0" borderId="19" xfId="0" applyNumberFormat="1" applyFont="1" applyBorder="1" applyAlignment="1">
      <alignment/>
    </xf>
    <xf numFmtId="173" fontId="17" fillId="37" borderId="19" xfId="0" applyNumberFormat="1" applyFont="1" applyFill="1" applyBorder="1" applyAlignment="1">
      <alignment/>
    </xf>
    <xf numFmtId="173" fontId="17" fillId="52" borderId="13" xfId="0" applyNumberFormat="1" applyFont="1" applyFill="1" applyBorder="1" applyAlignment="1">
      <alignment/>
    </xf>
    <xf numFmtId="49" fontId="17" fillId="53" borderId="24" xfId="0" applyNumberFormat="1" applyFont="1" applyFill="1" applyBorder="1" applyAlignment="1">
      <alignment/>
    </xf>
    <xf numFmtId="173" fontId="17" fillId="53" borderId="18" xfId="0" applyNumberFormat="1" applyFont="1" applyFill="1" applyBorder="1" applyAlignment="1">
      <alignment/>
    </xf>
    <xf numFmtId="173" fontId="17" fillId="53" borderId="17" xfId="0" applyNumberFormat="1" applyFont="1" applyFill="1" applyBorder="1" applyAlignment="1">
      <alignment/>
    </xf>
    <xf numFmtId="173" fontId="17" fillId="53" borderId="16" xfId="0" applyNumberFormat="1" applyFont="1" applyFill="1" applyBorder="1" applyAlignment="1">
      <alignment/>
    </xf>
    <xf numFmtId="173" fontId="17" fillId="52" borderId="17" xfId="0" applyNumberFormat="1" applyFont="1" applyFill="1" applyBorder="1" applyAlignment="1">
      <alignment/>
    </xf>
    <xf numFmtId="173" fontId="17" fillId="52" borderId="16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49" fontId="17" fillId="0" borderId="26" xfId="0" applyNumberFormat="1" applyFont="1" applyBorder="1" applyAlignment="1">
      <alignment/>
    </xf>
    <xf numFmtId="49" fontId="17" fillId="0" borderId="35" xfId="0" applyNumberFormat="1" applyFont="1" applyBorder="1" applyAlignment="1">
      <alignment/>
    </xf>
    <xf numFmtId="49" fontId="17" fillId="53" borderId="75" xfId="0" applyNumberFormat="1" applyFont="1" applyFill="1" applyBorder="1" applyAlignment="1">
      <alignment/>
    </xf>
    <xf numFmtId="173" fontId="17" fillId="53" borderId="26" xfId="0" applyNumberFormat="1" applyFont="1" applyFill="1" applyBorder="1" applyAlignment="1">
      <alignment/>
    </xf>
    <xf numFmtId="173" fontId="17" fillId="53" borderId="35" xfId="0" applyNumberFormat="1" applyFont="1" applyFill="1" applyBorder="1" applyAlignment="1">
      <alignment/>
    </xf>
    <xf numFmtId="173" fontId="17" fillId="53" borderId="136" xfId="0" applyNumberFormat="1" applyFont="1" applyFill="1" applyBorder="1" applyAlignment="1">
      <alignment/>
    </xf>
    <xf numFmtId="173" fontId="17" fillId="54" borderId="35" xfId="0" applyNumberFormat="1" applyFont="1" applyFill="1" applyBorder="1" applyAlignment="1">
      <alignment/>
    </xf>
    <xf numFmtId="173" fontId="17" fillId="52" borderId="35" xfId="0" applyNumberFormat="1" applyFont="1" applyFill="1" applyBorder="1" applyAlignment="1">
      <alignment/>
    </xf>
    <xf numFmtId="173" fontId="17" fillId="52" borderId="136" xfId="0" applyNumberFormat="1" applyFont="1" applyFill="1" applyBorder="1" applyAlignment="1">
      <alignment/>
    </xf>
    <xf numFmtId="0" fontId="17" fillId="0" borderId="44" xfId="0" applyFont="1" applyBorder="1" applyAlignment="1">
      <alignment/>
    </xf>
    <xf numFmtId="49" fontId="17" fillId="0" borderId="150" xfId="0" applyNumberFormat="1" applyFont="1" applyBorder="1" applyAlignment="1">
      <alignment/>
    </xf>
    <xf numFmtId="49" fontId="17" fillId="34" borderId="151" xfId="0" applyNumberFormat="1" applyFont="1" applyFill="1" applyBorder="1" applyAlignment="1">
      <alignment/>
    </xf>
    <xf numFmtId="175" fontId="23" fillId="34" borderId="150" xfId="0" applyNumberFormat="1" applyFont="1" applyFill="1" applyBorder="1" applyAlignment="1">
      <alignment/>
    </xf>
    <xf numFmtId="175" fontId="23" fillId="34" borderId="151" xfId="0" applyNumberFormat="1" applyFont="1" applyFill="1" applyBorder="1" applyAlignment="1">
      <alignment/>
    </xf>
    <xf numFmtId="175" fontId="23" fillId="34" borderId="152" xfId="0" applyNumberFormat="1" applyFont="1" applyFill="1" applyBorder="1" applyAlignment="1">
      <alignment/>
    </xf>
    <xf numFmtId="173" fontId="23" fillId="34" borderId="150" xfId="0" applyNumberFormat="1" applyFont="1" applyFill="1" applyBorder="1" applyAlignment="1">
      <alignment/>
    </xf>
    <xf numFmtId="173" fontId="23" fillId="34" borderId="151" xfId="0" applyNumberFormat="1" applyFont="1" applyFill="1" applyBorder="1" applyAlignment="1">
      <alignment/>
    </xf>
    <xf numFmtId="173" fontId="23" fillId="34" borderId="152" xfId="0" applyNumberFormat="1" applyFont="1" applyFill="1" applyBorder="1" applyAlignment="1">
      <alignment/>
    </xf>
    <xf numFmtId="175" fontId="17" fillId="0" borderId="111" xfId="0" applyNumberFormat="1" applyFont="1" applyBorder="1" applyAlignment="1">
      <alignment/>
    </xf>
    <xf numFmtId="175" fontId="17" fillId="0" borderId="153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17" fillId="0" borderId="11" xfId="0" applyNumberFormat="1" applyFont="1" applyFill="1" applyBorder="1" applyAlignment="1">
      <alignment horizontal="right" vertical="center" wrapText="1"/>
    </xf>
    <xf numFmtId="175" fontId="17" fillId="0" borderId="12" xfId="0" applyNumberFormat="1" applyFont="1" applyFill="1" applyBorder="1" applyAlignment="1">
      <alignment horizontal="right" vertical="center" wrapText="1"/>
    </xf>
    <xf numFmtId="173" fontId="17" fillId="34" borderId="66" xfId="0" applyNumberFormat="1" applyFont="1" applyFill="1" applyBorder="1" applyAlignment="1">
      <alignment/>
    </xf>
    <xf numFmtId="173" fontId="17" fillId="34" borderId="141" xfId="0" applyNumberFormat="1" applyFont="1" applyFill="1" applyBorder="1" applyAlignment="1">
      <alignment/>
    </xf>
    <xf numFmtId="173" fontId="17" fillId="34" borderId="19" xfId="0" applyNumberFormat="1" applyFont="1" applyFill="1" applyBorder="1" applyAlignment="1">
      <alignment/>
    </xf>
    <xf numFmtId="173" fontId="15" fillId="40" borderId="82" xfId="0" applyNumberFormat="1" applyFont="1" applyFill="1" applyBorder="1" applyAlignment="1">
      <alignment/>
    </xf>
    <xf numFmtId="173" fontId="17" fillId="34" borderId="82" xfId="0" applyNumberFormat="1" applyFont="1" applyFill="1" applyBorder="1" applyAlignment="1">
      <alignment/>
    </xf>
    <xf numFmtId="173" fontId="17" fillId="37" borderId="82" xfId="0" applyNumberFormat="1" applyFont="1" applyFill="1" applyBorder="1" applyAlignment="1">
      <alignment/>
    </xf>
    <xf numFmtId="173" fontId="17" fillId="0" borderId="82" xfId="0" applyNumberFormat="1" applyFont="1" applyBorder="1" applyAlignment="1">
      <alignment/>
    </xf>
    <xf numFmtId="173" fontId="15" fillId="40" borderId="66" xfId="0" applyNumberFormat="1" applyFont="1" applyFill="1" applyBorder="1" applyAlignment="1">
      <alignment/>
    </xf>
    <xf numFmtId="173" fontId="17" fillId="37" borderId="66" xfId="0" applyNumberFormat="1" applyFont="1" applyFill="1" applyBorder="1" applyAlignment="1">
      <alignment/>
    </xf>
    <xf numFmtId="173" fontId="17" fillId="0" borderId="146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40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4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73" fontId="17" fillId="37" borderId="65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Alignment="1">
      <alignment/>
    </xf>
    <xf numFmtId="175" fontId="17" fillId="0" borderId="17" xfId="0" applyNumberFormat="1" applyFont="1" applyBorder="1" applyAlignment="1">
      <alignment/>
    </xf>
    <xf numFmtId="173" fontId="17" fillId="0" borderId="24" xfId="0" applyNumberFormat="1" applyFont="1" applyBorder="1" applyAlignment="1">
      <alignment/>
    </xf>
    <xf numFmtId="173" fontId="17" fillId="0" borderId="154" xfId="0" applyNumberFormat="1" applyFont="1" applyBorder="1" applyAlignment="1">
      <alignment/>
    </xf>
    <xf numFmtId="173" fontId="17" fillId="0" borderId="102" xfId="0" applyNumberFormat="1" applyFont="1" applyBorder="1" applyAlignment="1">
      <alignment/>
    </xf>
    <xf numFmtId="173" fontId="0" fillId="0" borderId="102" xfId="0" applyNumberFormat="1" applyBorder="1" applyAlignment="1">
      <alignment/>
    </xf>
    <xf numFmtId="175" fontId="15" fillId="39" borderId="46" xfId="0" applyNumberFormat="1" applyFont="1" applyFill="1" applyBorder="1" applyAlignment="1">
      <alignment vertical="center" wrapText="1"/>
    </xf>
    <xf numFmtId="175" fontId="15" fillId="39" borderId="155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173" fontId="15" fillId="33" borderId="34" xfId="0" applyNumberFormat="1" applyFont="1" applyFill="1" applyBorder="1" applyAlignment="1">
      <alignment/>
    </xf>
    <xf numFmtId="173" fontId="15" fillId="33" borderId="1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73" fontId="17" fillId="34" borderId="12" xfId="0" applyNumberFormat="1" applyFont="1" applyFill="1" applyBorder="1" applyAlignment="1">
      <alignment/>
    </xf>
    <xf numFmtId="173" fontId="17" fillId="34" borderId="1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3" fontId="17" fillId="37" borderId="12" xfId="0" applyNumberFormat="1" applyFont="1" applyFill="1" applyBorder="1" applyAlignment="1">
      <alignment/>
    </xf>
    <xf numFmtId="173" fontId="17" fillId="37" borderId="111" xfId="0" applyNumberFormat="1" applyFont="1" applyFill="1" applyBorder="1" applyAlignment="1">
      <alignment/>
    </xf>
    <xf numFmtId="173" fontId="17" fillId="0" borderId="111" xfId="0" applyNumberFormat="1" applyFont="1" applyFill="1" applyBorder="1" applyAlignment="1">
      <alignment/>
    </xf>
    <xf numFmtId="173" fontId="17" fillId="0" borderId="64" xfId="0" applyNumberFormat="1" applyFont="1" applyFill="1" applyBorder="1" applyAlignment="1">
      <alignment/>
    </xf>
    <xf numFmtId="173" fontId="17" fillId="0" borderId="156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173" fontId="17" fillId="0" borderId="13" xfId="0" applyNumberFormat="1" applyFont="1" applyFill="1" applyBorder="1" applyAlignment="1">
      <alignment/>
    </xf>
    <xf numFmtId="173" fontId="17" fillId="0" borderId="35" xfId="0" applyNumberFormat="1" applyFont="1" applyFill="1" applyBorder="1" applyAlignment="1">
      <alignment/>
    </xf>
    <xf numFmtId="173" fontId="17" fillId="0" borderId="149" xfId="0" applyNumberFormat="1" applyFont="1" applyFill="1" applyBorder="1" applyAlignment="1">
      <alignment/>
    </xf>
    <xf numFmtId="173" fontId="17" fillId="0" borderId="86" xfId="0" applyNumberFormat="1" applyFont="1" applyFill="1" applyBorder="1" applyAlignment="1">
      <alignment/>
    </xf>
    <xf numFmtId="173" fontId="17" fillId="0" borderId="112" xfId="0" applyNumberFormat="1" applyFont="1" applyFill="1" applyBorder="1" applyAlignment="1">
      <alignment/>
    </xf>
    <xf numFmtId="175" fontId="17" fillId="0" borderId="0" xfId="0" applyNumberFormat="1" applyFont="1" applyAlignment="1">
      <alignment/>
    </xf>
    <xf numFmtId="175" fontId="17" fillId="37" borderId="157" xfId="0" applyNumberFormat="1" applyFont="1" applyFill="1" applyBorder="1" applyAlignment="1">
      <alignment/>
    </xf>
    <xf numFmtId="175" fontId="17" fillId="37" borderId="19" xfId="0" applyNumberFormat="1" applyFont="1" applyFill="1" applyBorder="1" applyAlignment="1">
      <alignment/>
    </xf>
    <xf numFmtId="173" fontId="17" fillId="37" borderId="53" xfId="0" applyNumberFormat="1" applyFont="1" applyFill="1" applyBorder="1" applyAlignment="1">
      <alignment/>
    </xf>
    <xf numFmtId="173" fontId="17" fillId="37" borderId="61" xfId="0" applyNumberFormat="1" applyFont="1" applyFill="1" applyBorder="1" applyAlignment="1">
      <alignment/>
    </xf>
    <xf numFmtId="173" fontId="17" fillId="34" borderId="53" xfId="0" applyNumberFormat="1" applyFont="1" applyFill="1" applyBorder="1" applyAlignment="1">
      <alignment/>
    </xf>
    <xf numFmtId="173" fontId="17" fillId="34" borderId="158" xfId="0" applyNumberFormat="1" applyFont="1" applyFill="1" applyBorder="1" applyAlignment="1">
      <alignment/>
    </xf>
    <xf numFmtId="173" fontId="17" fillId="34" borderId="159" xfId="0" applyNumberFormat="1" applyFont="1" applyFill="1" applyBorder="1" applyAlignment="1">
      <alignment/>
    </xf>
    <xf numFmtId="173" fontId="17" fillId="37" borderId="158" xfId="0" applyNumberFormat="1" applyFont="1" applyFill="1" applyBorder="1" applyAlignment="1">
      <alignment/>
    </xf>
    <xf numFmtId="173" fontId="17" fillId="37" borderId="159" xfId="0" applyNumberFormat="1" applyFont="1" applyFill="1" applyBorder="1" applyAlignment="1">
      <alignment/>
    </xf>
    <xf numFmtId="173" fontId="17" fillId="34" borderId="61" xfId="0" applyNumberFormat="1" applyFont="1" applyFill="1" applyBorder="1" applyAlignment="1">
      <alignment/>
    </xf>
    <xf numFmtId="0" fontId="37" fillId="0" borderId="0" xfId="0" applyFont="1" applyFill="1" applyAlignment="1">
      <alignment vertical="top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5" fontId="17" fillId="42" borderId="66" xfId="0" applyNumberFormat="1" applyFont="1" applyFill="1" applyBorder="1" applyAlignment="1">
      <alignment/>
    </xf>
    <xf numFmtId="173" fontId="17" fillId="42" borderId="14" xfId="0" applyNumberFormat="1" applyFont="1" applyFill="1" applyBorder="1" applyAlignment="1">
      <alignment/>
    </xf>
    <xf numFmtId="173" fontId="17" fillId="42" borderId="27" xfId="0" applyNumberFormat="1" applyFont="1" applyFill="1" applyBorder="1" applyAlignment="1">
      <alignment/>
    </xf>
    <xf numFmtId="175" fontId="17" fillId="37" borderId="141" xfId="0" applyNumberFormat="1" applyFont="1" applyFill="1" applyBorder="1" applyAlignment="1">
      <alignment/>
    </xf>
    <xf numFmtId="173" fontId="17" fillId="0" borderId="160" xfId="0" applyNumberFormat="1" applyFont="1" applyFill="1" applyBorder="1" applyAlignment="1">
      <alignment/>
    </xf>
    <xf numFmtId="173" fontId="17" fillId="0" borderId="161" xfId="0" applyNumberFormat="1" applyFont="1" applyFill="1" applyBorder="1" applyAlignment="1">
      <alignment/>
    </xf>
    <xf numFmtId="173" fontId="17" fillId="0" borderId="162" xfId="0" applyNumberFormat="1" applyFont="1" applyFill="1" applyBorder="1" applyAlignment="1">
      <alignment/>
    </xf>
    <xf numFmtId="175" fontId="17" fillId="0" borderId="160" xfId="0" applyNumberFormat="1" applyFont="1" applyFill="1" applyBorder="1" applyAlignment="1">
      <alignment/>
    </xf>
    <xf numFmtId="175" fontId="17" fillId="0" borderId="161" xfId="0" applyNumberFormat="1" applyFont="1" applyFill="1" applyBorder="1" applyAlignment="1">
      <alignment/>
    </xf>
    <xf numFmtId="175" fontId="17" fillId="0" borderId="163" xfId="0" applyNumberFormat="1" applyFont="1" applyBorder="1" applyAlignment="1">
      <alignment/>
    </xf>
    <xf numFmtId="173" fontId="15" fillId="33" borderId="12" xfId="0" applyNumberFormat="1" applyFont="1" applyFill="1" applyBorder="1" applyAlignment="1">
      <alignment/>
    </xf>
    <xf numFmtId="173" fontId="15" fillId="33" borderId="13" xfId="0" applyNumberFormat="1" applyFont="1" applyFill="1" applyBorder="1" applyAlignment="1">
      <alignment/>
    </xf>
    <xf numFmtId="173" fontId="15" fillId="40" borderId="12" xfId="0" applyNumberFormat="1" applyFont="1" applyFill="1" applyBorder="1" applyAlignment="1">
      <alignment/>
    </xf>
    <xf numFmtId="173" fontId="15" fillId="40" borderId="13" xfId="0" applyNumberFormat="1" applyFont="1" applyFill="1" applyBorder="1" applyAlignment="1">
      <alignment/>
    </xf>
    <xf numFmtId="173" fontId="23" fillId="0" borderId="13" xfId="0" applyNumberFormat="1" applyFont="1" applyBorder="1" applyAlignment="1">
      <alignment/>
    </xf>
    <xf numFmtId="173" fontId="17" fillId="0" borderId="13" xfId="0" applyNumberFormat="1" applyFont="1" applyBorder="1" applyAlignment="1">
      <alignment/>
    </xf>
    <xf numFmtId="175" fontId="17" fillId="37" borderId="164" xfId="0" applyNumberFormat="1" applyFont="1" applyFill="1" applyBorder="1" applyAlignment="1">
      <alignment/>
    </xf>
    <xf numFmtId="173" fontId="17" fillId="41" borderId="13" xfId="0" applyNumberFormat="1" applyFont="1" applyFill="1" applyBorder="1" applyAlignment="1">
      <alignment/>
    </xf>
    <xf numFmtId="173" fontId="17" fillId="0" borderId="16" xfId="0" applyNumberFormat="1" applyFont="1" applyBorder="1" applyAlignment="1">
      <alignment/>
    </xf>
    <xf numFmtId="173" fontId="15" fillId="33" borderId="27" xfId="0" applyNumberFormat="1" applyFont="1" applyFill="1" applyBorder="1" applyAlignment="1">
      <alignment/>
    </xf>
    <xf numFmtId="173" fontId="17" fillId="0" borderId="103" xfId="0" applyNumberFormat="1" applyFont="1" applyBorder="1" applyAlignment="1">
      <alignment/>
    </xf>
    <xf numFmtId="173" fontId="17" fillId="37" borderId="165" xfId="0" applyNumberFormat="1" applyFont="1" applyFill="1" applyBorder="1" applyAlignment="1">
      <alignment/>
    </xf>
    <xf numFmtId="173" fontId="17" fillId="0" borderId="27" xfId="0" applyNumberFormat="1" applyFont="1" applyBorder="1" applyAlignment="1">
      <alignment/>
    </xf>
    <xf numFmtId="173" fontId="15" fillId="40" borderId="27" xfId="0" applyNumberFormat="1" applyFont="1" applyFill="1" applyBorder="1" applyAlignment="1">
      <alignment/>
    </xf>
    <xf numFmtId="173" fontId="17" fillId="0" borderId="114" xfId="0" applyNumberFormat="1" applyFont="1" applyBorder="1" applyAlignment="1">
      <alignment/>
    </xf>
    <xf numFmtId="173" fontId="17" fillId="41" borderId="146" xfId="0" applyNumberFormat="1" applyFont="1" applyFill="1" applyBorder="1" applyAlignment="1">
      <alignment/>
    </xf>
    <xf numFmtId="173" fontId="15" fillId="40" borderId="66" xfId="0" applyNumberFormat="1" applyFont="1" applyFill="1" applyBorder="1" applyAlignment="1">
      <alignment/>
    </xf>
    <xf numFmtId="175" fontId="15" fillId="38" borderId="37" xfId="0" applyNumberFormat="1" applyFont="1" applyFill="1" applyBorder="1" applyAlignment="1">
      <alignment vertical="center" wrapText="1"/>
    </xf>
    <xf numFmtId="175" fontId="15" fillId="38" borderId="139" xfId="0" applyNumberFormat="1" applyFont="1" applyFill="1" applyBorder="1" applyAlignment="1">
      <alignment vertical="center" wrapText="1"/>
    </xf>
    <xf numFmtId="175" fontId="15" fillId="38" borderId="137" xfId="0" applyNumberFormat="1" applyFont="1" applyFill="1" applyBorder="1" applyAlignment="1">
      <alignment vertical="center" wrapText="1"/>
    </xf>
    <xf numFmtId="173" fontId="17" fillId="34" borderId="166" xfId="0" applyNumberFormat="1" applyFont="1" applyFill="1" applyBorder="1" applyAlignment="1">
      <alignment/>
    </xf>
    <xf numFmtId="175" fontId="17" fillId="37" borderId="167" xfId="0" applyNumberFormat="1" applyFont="1" applyFill="1" applyBorder="1" applyAlignment="1">
      <alignment/>
    </xf>
    <xf numFmtId="173" fontId="23" fillId="0" borderId="14" xfId="0" applyNumberFormat="1" applyFont="1" applyFill="1" applyBorder="1" applyAlignment="1">
      <alignment/>
    </xf>
    <xf numFmtId="173" fontId="23" fillId="0" borderId="19" xfId="0" applyNumberFormat="1" applyFont="1" applyFill="1" applyBorder="1" applyAlignment="1">
      <alignment/>
    </xf>
    <xf numFmtId="49" fontId="23" fillId="0" borderId="20" xfId="0" applyNumberFormat="1" applyFont="1" applyFill="1" applyBorder="1" applyAlignment="1">
      <alignment/>
    </xf>
    <xf numFmtId="173" fontId="17" fillId="0" borderId="19" xfId="0" applyNumberFormat="1" applyFont="1" applyBorder="1" applyAlignment="1">
      <alignment/>
    </xf>
    <xf numFmtId="0" fontId="78" fillId="0" borderId="0" xfId="0" applyFont="1" applyAlignment="1">
      <alignment/>
    </xf>
    <xf numFmtId="173" fontId="24" fillId="0" borderId="12" xfId="0" applyNumberFormat="1" applyFont="1" applyFill="1" applyBorder="1" applyAlignment="1">
      <alignment/>
    </xf>
    <xf numFmtId="173" fontId="17" fillId="0" borderId="66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5" fontId="15" fillId="41" borderId="139" xfId="0" applyNumberFormat="1" applyFont="1" applyFill="1" applyBorder="1" applyAlignment="1">
      <alignment horizontal="center"/>
    </xf>
    <xf numFmtId="175" fontId="15" fillId="41" borderId="168" xfId="0" applyNumberFormat="1" applyFont="1" applyFill="1" applyBorder="1" applyAlignment="1">
      <alignment horizontal="center"/>
    </xf>
    <xf numFmtId="0" fontId="17" fillId="41" borderId="168" xfId="0" applyFont="1" applyFill="1" applyBorder="1" applyAlignment="1">
      <alignment horizontal="center"/>
    </xf>
    <xf numFmtId="0" fontId="0" fillId="0" borderId="168" xfId="0" applyBorder="1" applyAlignment="1">
      <alignment/>
    </xf>
    <xf numFmtId="0" fontId="0" fillId="0" borderId="138" xfId="0" applyBorder="1" applyAlignment="1">
      <alignment/>
    </xf>
    <xf numFmtId="175" fontId="15" fillId="41" borderId="41" xfId="0" applyNumberFormat="1" applyFont="1" applyFill="1" applyBorder="1" applyAlignment="1">
      <alignment horizontal="center" vertical="center" wrapText="1"/>
    </xf>
    <xf numFmtId="0" fontId="17" fillId="41" borderId="169" xfId="0" applyFont="1" applyFill="1" applyBorder="1" applyAlignment="1">
      <alignment horizontal="center" vertical="center" wrapText="1"/>
    </xf>
    <xf numFmtId="175" fontId="15" fillId="41" borderId="113" xfId="0" applyNumberFormat="1" applyFont="1" applyFill="1" applyBorder="1" applyAlignment="1">
      <alignment horizontal="center" vertical="center" wrapText="1"/>
    </xf>
    <xf numFmtId="0" fontId="17" fillId="41" borderId="16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15" fillId="41" borderId="170" xfId="0" applyFont="1" applyFill="1" applyBorder="1" applyAlignment="1">
      <alignment horizontal="center" vertical="center"/>
    </xf>
    <xf numFmtId="0" fontId="15" fillId="41" borderId="171" xfId="0" applyFont="1" applyFill="1" applyBorder="1" applyAlignment="1">
      <alignment horizontal="center"/>
    </xf>
    <xf numFmtId="0" fontId="15" fillId="41" borderId="172" xfId="0" applyFont="1" applyFill="1" applyBorder="1" applyAlignment="1">
      <alignment horizontal="center"/>
    </xf>
    <xf numFmtId="0" fontId="15" fillId="41" borderId="147" xfId="0" applyFont="1" applyFill="1" applyBorder="1" applyAlignment="1">
      <alignment horizontal="center"/>
    </xf>
    <xf numFmtId="175" fontId="15" fillId="41" borderId="173" xfId="0" applyNumberFormat="1" applyFont="1" applyFill="1" applyBorder="1" applyAlignment="1">
      <alignment horizontal="center" vertical="center" wrapText="1"/>
    </xf>
    <xf numFmtId="175" fontId="15" fillId="41" borderId="174" xfId="0" applyNumberFormat="1" applyFont="1" applyFill="1" applyBorder="1" applyAlignment="1">
      <alignment horizontal="center" vertical="center" wrapText="1"/>
    </xf>
    <xf numFmtId="175" fontId="15" fillId="41" borderId="4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7" fillId="41" borderId="30" xfId="0" applyFont="1" applyFill="1" applyBorder="1" applyAlignment="1">
      <alignment horizontal="center" vertical="center" wrapText="1"/>
    </xf>
    <xf numFmtId="0" fontId="17" fillId="41" borderId="114" xfId="0" applyFont="1" applyFill="1" applyBorder="1" applyAlignment="1">
      <alignment horizontal="center" vertical="center" wrapText="1"/>
    </xf>
    <xf numFmtId="0" fontId="28" fillId="49" borderId="20" xfId="0" applyFont="1" applyFill="1" applyBorder="1" applyAlignment="1">
      <alignment/>
    </xf>
    <xf numFmtId="0" fontId="15" fillId="41" borderId="170" xfId="0" applyFont="1" applyFill="1" applyBorder="1" applyAlignment="1">
      <alignment horizontal="center" vertical="center" wrapText="1"/>
    </xf>
    <xf numFmtId="0" fontId="15" fillId="41" borderId="171" xfId="0" applyFont="1" applyFill="1" applyBorder="1" applyAlignment="1">
      <alignment horizontal="center" wrapText="1"/>
    </xf>
    <xf numFmtId="0" fontId="15" fillId="41" borderId="172" xfId="0" applyFont="1" applyFill="1" applyBorder="1" applyAlignment="1">
      <alignment horizontal="center" wrapText="1"/>
    </xf>
    <xf numFmtId="0" fontId="15" fillId="41" borderId="147" xfId="0" applyFont="1" applyFill="1" applyBorder="1" applyAlignment="1">
      <alignment horizontal="center" wrapText="1"/>
    </xf>
    <xf numFmtId="0" fontId="15" fillId="41" borderId="51" xfId="0" applyFont="1" applyFill="1" applyBorder="1" applyAlignment="1">
      <alignment horizontal="center" wrapText="1"/>
    </xf>
    <xf numFmtId="0" fontId="15" fillId="41" borderId="175" xfId="0" applyFont="1" applyFill="1" applyBorder="1" applyAlignment="1">
      <alignment horizontal="center" wrapText="1"/>
    </xf>
    <xf numFmtId="175" fontId="15" fillId="41" borderId="38" xfId="0" applyNumberFormat="1" applyFont="1" applyFill="1" applyBorder="1" applyAlignment="1">
      <alignment horizontal="center" vertical="center" wrapText="1"/>
    </xf>
    <xf numFmtId="175" fontId="15" fillId="41" borderId="176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41" borderId="51" xfId="0" applyFont="1" applyFill="1" applyBorder="1" applyAlignment="1">
      <alignment horizontal="center"/>
    </xf>
    <xf numFmtId="0" fontId="15" fillId="41" borderId="175" xfId="0" applyFont="1" applyFill="1" applyBorder="1" applyAlignment="1">
      <alignment horizontal="center"/>
    </xf>
    <xf numFmtId="175" fontId="15" fillId="41" borderId="76" xfId="0" applyNumberFormat="1" applyFont="1" applyFill="1" applyBorder="1" applyAlignment="1">
      <alignment horizontal="center" vertical="center" wrapText="1"/>
    </xf>
    <xf numFmtId="175" fontId="15" fillId="41" borderId="177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/>
    </xf>
    <xf numFmtId="49" fontId="15" fillId="33" borderId="20" xfId="0" applyNumberFormat="1" applyFont="1" applyFill="1" applyBorder="1" applyAlignment="1">
      <alignment/>
    </xf>
    <xf numFmtId="175" fontId="20" fillId="35" borderId="178" xfId="0" applyNumberFormat="1" applyFont="1" applyFill="1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175" fontId="20" fillId="35" borderId="41" xfId="0" applyNumberFormat="1" applyFont="1" applyFill="1" applyBorder="1" applyAlignment="1">
      <alignment horizontal="center" vertical="center" wrapText="1"/>
    </xf>
    <xf numFmtId="0" fontId="21" fillId="0" borderId="169" xfId="0" applyFont="1" applyBorder="1" applyAlignment="1">
      <alignment horizontal="center" vertical="center" wrapText="1"/>
    </xf>
    <xf numFmtId="175" fontId="20" fillId="35" borderId="49" xfId="0" applyNumberFormat="1" applyFont="1" applyFill="1" applyBorder="1" applyAlignment="1">
      <alignment horizontal="center" vertical="center" wrapText="1"/>
    </xf>
    <xf numFmtId="49" fontId="15" fillId="43" borderId="47" xfId="0" applyNumberFormat="1" applyFont="1" applyFill="1" applyBorder="1" applyAlignment="1">
      <alignment horizontal="left" vertical="center"/>
    </xf>
    <xf numFmtId="0" fontId="17" fillId="0" borderId="180" xfId="0" applyFont="1" applyBorder="1" applyAlignment="1">
      <alignment horizontal="left" vertical="center"/>
    </xf>
    <xf numFmtId="0" fontId="17" fillId="0" borderId="181" xfId="0" applyFont="1" applyBorder="1" applyAlignment="1">
      <alignment horizontal="left" vertical="center"/>
    </xf>
    <xf numFmtId="0" fontId="17" fillId="34" borderId="12" xfId="0" applyFont="1" applyFill="1" applyBorder="1" applyAlignment="1">
      <alignment horizontal="left"/>
    </xf>
    <xf numFmtId="0" fontId="17" fillId="34" borderId="20" xfId="0" applyFont="1" applyFill="1" applyBorder="1" applyAlignment="1">
      <alignment horizontal="left"/>
    </xf>
    <xf numFmtId="49" fontId="17" fillId="34" borderId="12" xfId="0" applyNumberFormat="1" applyFont="1" applyFill="1" applyBorder="1" applyAlignment="1">
      <alignment/>
    </xf>
    <xf numFmtId="49" fontId="17" fillId="34" borderId="2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49" fontId="17" fillId="37" borderId="12" xfId="0" applyNumberFormat="1" applyFont="1" applyFill="1" applyBorder="1" applyAlignment="1">
      <alignment/>
    </xf>
    <xf numFmtId="49" fontId="17" fillId="37" borderId="20" xfId="0" applyNumberFormat="1" applyFont="1" applyFill="1" applyBorder="1" applyAlignment="1">
      <alignment/>
    </xf>
    <xf numFmtId="49" fontId="15" fillId="40" borderId="12" xfId="0" applyNumberFormat="1" applyFont="1" applyFill="1" applyBorder="1" applyAlignment="1">
      <alignment/>
    </xf>
    <xf numFmtId="49" fontId="15" fillId="40" borderId="20" xfId="0" applyNumberFormat="1" applyFont="1" applyFill="1" applyBorder="1" applyAlignment="1">
      <alignment/>
    </xf>
    <xf numFmtId="0" fontId="15" fillId="33" borderId="61" xfId="0" applyFont="1" applyFill="1" applyBorder="1" applyAlignment="1">
      <alignment horizontal="left"/>
    </xf>
    <xf numFmtId="0" fontId="15" fillId="33" borderId="28" xfId="0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15" fillId="35" borderId="44" xfId="0" applyNumberFormat="1" applyFont="1" applyFill="1" applyBorder="1" applyAlignment="1">
      <alignment horizontal="center" vertical="center"/>
    </xf>
    <xf numFmtId="49" fontId="15" fillId="35" borderId="44" xfId="0" applyNumberFormat="1" applyFont="1" applyFill="1" applyBorder="1" applyAlignment="1">
      <alignment horizontal="center" vertical="center" wrapText="1"/>
    </xf>
    <xf numFmtId="49" fontId="15" fillId="35" borderId="47" xfId="0" applyNumberFormat="1" applyFont="1" applyFill="1" applyBorder="1" applyAlignment="1">
      <alignment horizontal="center" vertical="center"/>
    </xf>
    <xf numFmtId="175" fontId="20" fillId="35" borderId="76" xfId="0" applyNumberFormat="1" applyFont="1" applyFill="1" applyBorder="1" applyAlignment="1">
      <alignment horizontal="center" vertical="center" wrapText="1"/>
    </xf>
    <xf numFmtId="175" fontId="20" fillId="35" borderId="174" xfId="0" applyNumberFormat="1" applyFont="1" applyFill="1" applyBorder="1" applyAlignment="1">
      <alignment horizontal="center" vertical="center" wrapText="1"/>
    </xf>
    <xf numFmtId="175" fontId="20" fillId="35" borderId="173" xfId="0" applyNumberFormat="1" applyFont="1" applyFill="1" applyBorder="1" applyAlignment="1">
      <alignment horizontal="center" vertical="center" wrapText="1"/>
    </xf>
    <xf numFmtId="173" fontId="15" fillId="35" borderId="139" xfId="0" applyNumberFormat="1" applyFont="1" applyFill="1" applyBorder="1" applyAlignment="1">
      <alignment horizontal="center" vertical="center"/>
    </xf>
    <xf numFmtId="173" fontId="15" fillId="35" borderId="168" xfId="0" applyNumberFormat="1" applyFont="1" applyFill="1" applyBorder="1" applyAlignment="1">
      <alignment horizontal="center" vertical="center"/>
    </xf>
    <xf numFmtId="0" fontId="17" fillId="0" borderId="168" xfId="0" applyFont="1" applyBorder="1" applyAlignment="1">
      <alignment horizontal="center" vertical="center"/>
    </xf>
    <xf numFmtId="175" fontId="20" fillId="35" borderId="179" xfId="0" applyNumberFormat="1" applyFont="1" applyFill="1" applyBorder="1" applyAlignment="1">
      <alignment horizontal="center" vertical="center" wrapText="1"/>
    </xf>
    <xf numFmtId="175" fontId="20" fillId="35" borderId="182" xfId="0" applyNumberFormat="1" applyFont="1" applyFill="1" applyBorder="1" applyAlignment="1">
      <alignment horizontal="center" vertical="center" wrapText="1"/>
    </xf>
    <xf numFmtId="0" fontId="0" fillId="0" borderId="183" xfId="0" applyBorder="1" applyAlignment="1">
      <alignment horizontal="center" vertical="center" wrapText="1"/>
    </xf>
    <xf numFmtId="175" fontId="15" fillId="35" borderId="184" xfId="0" applyNumberFormat="1" applyFont="1" applyFill="1" applyBorder="1" applyAlignment="1">
      <alignment horizontal="center"/>
    </xf>
    <xf numFmtId="175" fontId="15" fillId="35" borderId="185" xfId="0" applyNumberFormat="1" applyFont="1" applyFill="1" applyBorder="1" applyAlignment="1">
      <alignment horizontal="center"/>
    </xf>
    <xf numFmtId="0" fontId="17" fillId="0" borderId="185" xfId="0" applyFont="1" applyBorder="1" applyAlignment="1">
      <alignment horizontal="center"/>
    </xf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175" fontId="15" fillId="35" borderId="139" xfId="0" applyNumberFormat="1" applyFont="1" applyFill="1" applyBorder="1" applyAlignment="1">
      <alignment horizontal="center"/>
    </xf>
    <xf numFmtId="175" fontId="15" fillId="35" borderId="168" xfId="0" applyNumberFormat="1" applyFont="1" applyFill="1" applyBorder="1" applyAlignment="1">
      <alignment horizontal="center"/>
    </xf>
    <xf numFmtId="0" fontId="17" fillId="0" borderId="168" xfId="0" applyFont="1" applyBorder="1" applyAlignment="1">
      <alignment horizontal="center"/>
    </xf>
    <xf numFmtId="0" fontId="17" fillId="34" borderId="187" xfId="0" applyFont="1" applyFill="1" applyBorder="1" applyAlignment="1">
      <alignment/>
    </xf>
    <xf numFmtId="49" fontId="17" fillId="34" borderId="20" xfId="0" applyNumberFormat="1" applyFont="1" applyFill="1" applyBorder="1" applyAlignment="1">
      <alignment horizontal="left" vertical="center" wrapText="1"/>
    </xf>
    <xf numFmtId="49" fontId="17" fillId="34" borderId="166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13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17" fillId="34" borderId="28" xfId="0" applyNumberFormat="1" applyFont="1" applyFill="1" applyBorder="1" applyAlignment="1">
      <alignment/>
    </xf>
    <xf numFmtId="49" fontId="15" fillId="33" borderId="132" xfId="0" applyNumberFormat="1" applyFont="1" applyFill="1" applyBorder="1" applyAlignment="1">
      <alignment/>
    </xf>
    <xf numFmtId="49" fontId="15" fillId="33" borderId="188" xfId="0" applyNumberFormat="1" applyFont="1" applyFill="1" applyBorder="1" applyAlignment="1">
      <alignment/>
    </xf>
    <xf numFmtId="49" fontId="15" fillId="35" borderId="170" xfId="0" applyNumberFormat="1" applyFont="1" applyFill="1" applyBorder="1" applyAlignment="1">
      <alignment horizontal="center" vertical="center"/>
    </xf>
    <xf numFmtId="49" fontId="15" fillId="35" borderId="172" xfId="0" applyNumberFormat="1" applyFont="1" applyFill="1" applyBorder="1" applyAlignment="1">
      <alignment horizontal="center" vertical="center"/>
    </xf>
    <xf numFmtId="49" fontId="15" fillId="35" borderId="51" xfId="0" applyNumberFormat="1" applyFont="1" applyFill="1" applyBorder="1" applyAlignment="1">
      <alignment horizontal="center" vertical="center"/>
    </xf>
    <xf numFmtId="49" fontId="15" fillId="35" borderId="189" xfId="0" applyNumberFormat="1" applyFont="1" applyFill="1" applyBorder="1" applyAlignment="1">
      <alignment horizontal="center" vertical="center"/>
    </xf>
    <xf numFmtId="49" fontId="15" fillId="35" borderId="71" xfId="0" applyNumberFormat="1" applyFont="1" applyFill="1" applyBorder="1" applyAlignment="1">
      <alignment horizontal="center" vertical="center"/>
    </xf>
    <xf numFmtId="49" fontId="15" fillId="35" borderId="190" xfId="0" applyNumberFormat="1" applyFont="1" applyFill="1" applyBorder="1" applyAlignment="1">
      <alignment horizontal="center" vertical="center"/>
    </xf>
    <xf numFmtId="49" fontId="15" fillId="35" borderId="191" xfId="0" applyNumberFormat="1" applyFont="1" applyFill="1" applyBorder="1" applyAlignment="1">
      <alignment horizontal="center" vertical="center" wrapText="1"/>
    </xf>
    <xf numFmtId="49" fontId="15" fillId="35" borderId="191" xfId="0" applyNumberFormat="1" applyFont="1" applyFill="1" applyBorder="1" applyAlignment="1">
      <alignment horizontal="center" vertical="center"/>
    </xf>
    <xf numFmtId="175" fontId="15" fillId="35" borderId="96" xfId="0" applyNumberFormat="1" applyFont="1" applyFill="1" applyBorder="1" applyAlignment="1">
      <alignment horizontal="center"/>
    </xf>
    <xf numFmtId="175" fontId="15" fillId="35" borderId="92" xfId="0" applyNumberFormat="1" applyFont="1" applyFill="1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38" xfId="0" applyBorder="1" applyAlignment="1">
      <alignment horizontal="center"/>
    </xf>
    <xf numFmtId="49" fontId="17" fillId="34" borderId="151" xfId="0" applyNumberFormat="1" applyFont="1" applyFill="1" applyBorder="1" applyAlignment="1">
      <alignment/>
    </xf>
    <xf numFmtId="49" fontId="17" fillId="34" borderId="192" xfId="0" applyNumberFormat="1" applyFont="1" applyFill="1" applyBorder="1" applyAlignment="1">
      <alignment/>
    </xf>
    <xf numFmtId="49" fontId="17" fillId="37" borderId="19" xfId="0" applyNumberFormat="1" applyFont="1" applyFill="1" applyBorder="1" applyAlignment="1">
      <alignment/>
    </xf>
    <xf numFmtId="49" fontId="17" fillId="37" borderId="54" xfId="0" applyNumberFormat="1" applyFont="1" applyFill="1" applyBorder="1" applyAlignment="1">
      <alignment/>
    </xf>
    <xf numFmtId="49" fontId="15" fillId="33" borderId="64" xfId="0" applyNumberFormat="1" applyFont="1" applyFill="1" applyBorder="1" applyAlignment="1">
      <alignment/>
    </xf>
    <xf numFmtId="49" fontId="15" fillId="33" borderId="67" xfId="0" applyNumberFormat="1" applyFont="1" applyFill="1" applyBorder="1" applyAlignment="1">
      <alignment/>
    </xf>
    <xf numFmtId="49" fontId="17" fillId="34" borderId="19" xfId="0" applyNumberFormat="1" applyFont="1" applyFill="1" applyBorder="1" applyAlignment="1">
      <alignment/>
    </xf>
    <xf numFmtId="49" fontId="17" fillId="34" borderId="54" xfId="0" applyNumberFormat="1" applyFont="1" applyFill="1" applyBorder="1" applyAlignment="1">
      <alignment/>
    </xf>
    <xf numFmtId="0" fontId="39" fillId="0" borderId="0" xfId="0" applyFont="1" applyAlignment="1">
      <alignment vertical="top" wrapText="1"/>
    </xf>
    <xf numFmtId="0" fontId="21" fillId="0" borderId="30" xfId="0" applyFont="1" applyBorder="1" applyAlignment="1">
      <alignment horizontal="center" vertical="center" wrapText="1"/>
    </xf>
    <xf numFmtId="175" fontId="20" fillId="35" borderId="38" xfId="0" applyNumberFormat="1" applyFont="1" applyFill="1" applyBorder="1" applyAlignment="1">
      <alignment horizontal="center" vertical="center" wrapText="1"/>
    </xf>
    <xf numFmtId="175" fontId="20" fillId="35" borderId="176" xfId="0" applyNumberFormat="1" applyFont="1" applyFill="1" applyBorder="1" applyAlignment="1">
      <alignment horizontal="center" vertical="center" wrapText="1"/>
    </xf>
    <xf numFmtId="49" fontId="15" fillId="40" borderId="35" xfId="0" applyNumberFormat="1" applyFont="1" applyFill="1" applyBorder="1" applyAlignment="1">
      <alignment/>
    </xf>
    <xf numFmtId="49" fontId="15" fillId="40" borderId="75" xfId="0" applyNumberFormat="1" applyFont="1" applyFill="1" applyBorder="1" applyAlignment="1">
      <alignment/>
    </xf>
    <xf numFmtId="0" fontId="0" fillId="0" borderId="180" xfId="0" applyBorder="1" applyAlignment="1">
      <alignment horizontal="left" vertical="center"/>
    </xf>
    <xf numFmtId="0" fontId="0" fillId="0" borderId="181" xfId="0" applyBorder="1" applyAlignment="1">
      <alignment horizontal="left" vertical="center"/>
    </xf>
    <xf numFmtId="49" fontId="15" fillId="33" borderId="75" xfId="0" applyNumberFormat="1" applyFont="1" applyFill="1" applyBorder="1" applyAlignment="1">
      <alignment/>
    </xf>
    <xf numFmtId="49" fontId="15" fillId="33" borderId="42" xfId="0" applyNumberFormat="1" applyFont="1" applyFill="1" applyBorder="1" applyAlignment="1">
      <alignment/>
    </xf>
    <xf numFmtId="49" fontId="15" fillId="33" borderId="193" xfId="0" applyNumberFormat="1" applyFont="1" applyFill="1" applyBorder="1" applyAlignment="1">
      <alignment/>
    </xf>
    <xf numFmtId="49" fontId="17" fillId="34" borderId="157" xfId="0" applyNumberFormat="1" applyFont="1" applyFill="1" applyBorder="1" applyAlignment="1">
      <alignment/>
    </xf>
    <xf numFmtId="49" fontId="15" fillId="33" borderId="28" xfId="0" applyNumberFormat="1" applyFont="1" applyFill="1" applyBorder="1" applyAlignment="1">
      <alignment/>
    </xf>
    <xf numFmtId="49" fontId="15" fillId="35" borderId="194" xfId="0" applyNumberFormat="1" applyFont="1" applyFill="1" applyBorder="1" applyAlignment="1">
      <alignment horizontal="center" vertical="center"/>
    </xf>
    <xf numFmtId="49" fontId="15" fillId="35" borderId="194" xfId="0" applyNumberFormat="1" applyFont="1" applyFill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175" fontId="20" fillId="35" borderId="4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0" fillId="0" borderId="195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175" fontId="15" fillId="35" borderId="139" xfId="0" applyNumberFormat="1" applyFont="1" applyFill="1" applyBorder="1" applyAlignment="1">
      <alignment horizontal="center" vertical="center"/>
    </xf>
    <xf numFmtId="175" fontId="15" fillId="35" borderId="168" xfId="0" applyNumberFormat="1" applyFont="1" applyFill="1" applyBorder="1" applyAlignment="1">
      <alignment horizontal="center" vertical="center"/>
    </xf>
    <xf numFmtId="49" fontId="15" fillId="38" borderId="47" xfId="0" applyNumberFormat="1" applyFont="1" applyFill="1" applyBorder="1" applyAlignment="1">
      <alignment horizontal="left" vertical="center" wrapText="1"/>
    </xf>
    <xf numFmtId="0" fontId="0" fillId="39" borderId="180" xfId="0" applyFill="1" applyBorder="1" applyAlignment="1">
      <alignment horizontal="left" vertical="center"/>
    </xf>
    <xf numFmtId="0" fontId="17" fillId="37" borderId="22" xfId="0" applyFont="1" applyFill="1" applyBorder="1" applyAlignment="1">
      <alignment horizontal="left"/>
    </xf>
    <xf numFmtId="49" fontId="15" fillId="33" borderId="26" xfId="0" applyNumberFormat="1" applyFont="1" applyFill="1" applyBorder="1" applyAlignment="1">
      <alignment/>
    </xf>
    <xf numFmtId="49" fontId="15" fillId="33" borderId="145" xfId="0" applyNumberFormat="1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7" fillId="37" borderId="53" xfId="0" applyFont="1" applyFill="1" applyBorder="1" applyAlignment="1">
      <alignment/>
    </xf>
    <xf numFmtId="49" fontId="15" fillId="40" borderId="11" xfId="0" applyNumberFormat="1" applyFont="1" applyFill="1" applyBorder="1" applyAlignment="1">
      <alignment/>
    </xf>
    <xf numFmtId="49" fontId="15" fillId="40" borderId="53" xfId="0" applyNumberFormat="1" applyFont="1" applyFill="1" applyBorder="1" applyAlignment="1">
      <alignment/>
    </xf>
    <xf numFmtId="49" fontId="17" fillId="34" borderId="13" xfId="0" applyNumberFormat="1" applyFont="1" applyFill="1" applyBorder="1" applyAlignment="1">
      <alignment/>
    </xf>
    <xf numFmtId="49" fontId="15" fillId="38" borderId="170" xfId="0" applyNumberFormat="1" applyFont="1" applyFill="1" applyBorder="1" applyAlignment="1">
      <alignment horizontal="left" vertical="center" wrapText="1"/>
    </xf>
    <xf numFmtId="0" fontId="17" fillId="39" borderId="73" xfId="0" applyFont="1" applyFill="1" applyBorder="1" applyAlignment="1">
      <alignment horizontal="left" vertical="center"/>
    </xf>
    <xf numFmtId="0" fontId="17" fillId="39" borderId="171" xfId="0" applyFont="1" applyFill="1" applyBorder="1" applyAlignment="1">
      <alignment horizontal="left" vertical="center"/>
    </xf>
    <xf numFmtId="49" fontId="15" fillId="40" borderId="33" xfId="0" applyNumberFormat="1" applyFont="1" applyFill="1" applyBorder="1" applyAlignment="1">
      <alignment/>
    </xf>
    <xf numFmtId="49" fontId="15" fillId="40" borderId="59" xfId="0" applyNumberFormat="1" applyFont="1" applyFill="1" applyBorder="1" applyAlignment="1">
      <alignment/>
    </xf>
    <xf numFmtId="0" fontId="0" fillId="23" borderId="5" xfId="45" applyFont="1" applyAlignment="1">
      <alignment vertical="top" wrapText="1"/>
    </xf>
    <xf numFmtId="173" fontId="19" fillId="0" borderId="0" xfId="0" applyNumberFormat="1" applyFont="1" applyBorder="1" applyAlignment="1">
      <alignment/>
    </xf>
    <xf numFmtId="0" fontId="15" fillId="35" borderId="44" xfId="0" applyFont="1" applyFill="1" applyBorder="1" applyAlignment="1">
      <alignment horizontal="center" vertical="center"/>
    </xf>
    <xf numFmtId="0" fontId="21" fillId="0" borderId="179" xfId="0" applyFont="1" applyBorder="1" applyAlignment="1">
      <alignment horizontal="center" vertical="center" wrapText="1"/>
    </xf>
    <xf numFmtId="175" fontId="15" fillId="35" borderId="197" xfId="0" applyNumberFormat="1" applyFont="1" applyFill="1" applyBorder="1" applyAlignment="1">
      <alignment horizontal="center" vertical="center"/>
    </xf>
    <xf numFmtId="175" fontId="15" fillId="35" borderId="198" xfId="0" applyNumberFormat="1" applyFont="1" applyFill="1" applyBorder="1" applyAlignment="1">
      <alignment horizontal="center" vertical="center"/>
    </xf>
    <xf numFmtId="0" fontId="0" fillId="0" borderId="198" xfId="0" applyBorder="1" applyAlignment="1">
      <alignment/>
    </xf>
    <xf numFmtId="0" fontId="0" fillId="0" borderId="199" xfId="0" applyBorder="1" applyAlignment="1">
      <alignment/>
    </xf>
    <xf numFmtId="49" fontId="15" fillId="33" borderId="34" xfId="0" applyNumberFormat="1" applyFont="1" applyFill="1" applyBorder="1" applyAlignment="1">
      <alignment/>
    </xf>
    <xf numFmtId="0" fontId="0" fillId="39" borderId="181" xfId="0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15" fillId="0" borderId="200" xfId="0" applyNumberFormat="1" applyFont="1" applyFill="1" applyBorder="1" applyAlignment="1">
      <alignment horizontal="center" vertical="center"/>
    </xf>
    <xf numFmtId="49" fontId="15" fillId="0" borderId="201" xfId="0" applyNumberFormat="1" applyFont="1" applyFill="1" applyBorder="1" applyAlignment="1">
      <alignment horizontal="center" vertical="center"/>
    </xf>
    <xf numFmtId="0" fontId="15" fillId="0" borderId="20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03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175" fontId="15" fillId="0" borderId="139" xfId="0" applyNumberFormat="1" applyFont="1" applyFill="1" applyBorder="1" applyAlignment="1">
      <alignment horizontal="center"/>
    </xf>
    <xf numFmtId="175" fontId="15" fillId="0" borderId="168" xfId="0" applyNumberFormat="1" applyFont="1" applyFill="1" applyBorder="1" applyAlignment="1">
      <alignment horizontal="center"/>
    </xf>
    <xf numFmtId="0" fontId="15" fillId="43" borderId="55" xfId="0" applyFont="1" applyFill="1" applyBorder="1" applyAlignment="1">
      <alignment/>
    </xf>
    <xf numFmtId="0" fontId="17" fillId="43" borderId="43" xfId="0" applyFont="1" applyFill="1" applyBorder="1" applyAlignment="1">
      <alignment/>
    </xf>
    <xf numFmtId="0" fontId="0" fillId="43" borderId="204" xfId="0" applyFont="1" applyFill="1" applyBorder="1" applyAlignment="1">
      <alignment/>
    </xf>
    <xf numFmtId="49" fontId="15" fillId="57" borderId="50" xfId="0" applyNumberFormat="1" applyFont="1" applyFill="1" applyBorder="1" applyAlignment="1">
      <alignment horizontal="center" vertical="center"/>
    </xf>
    <xf numFmtId="49" fontId="15" fillId="57" borderId="44" xfId="0" applyNumberFormat="1" applyFont="1" applyFill="1" applyBorder="1" applyAlignment="1">
      <alignment horizontal="center" vertical="center"/>
    </xf>
    <xf numFmtId="0" fontId="16" fillId="57" borderId="50" xfId="0" applyFont="1" applyFill="1" applyBorder="1" applyAlignment="1">
      <alignment horizontal="center" vertical="center" wrapText="1"/>
    </xf>
    <xf numFmtId="0" fontId="16" fillId="57" borderId="44" xfId="0" applyFont="1" applyFill="1" applyBorder="1" applyAlignment="1">
      <alignment horizontal="center" vertical="center" wrapText="1"/>
    </xf>
    <xf numFmtId="0" fontId="15" fillId="57" borderId="51" xfId="0" applyFont="1" applyFill="1" applyBorder="1" applyAlignment="1">
      <alignment horizontal="center" vertical="center"/>
    </xf>
    <xf numFmtId="0" fontId="15" fillId="57" borderId="47" xfId="0" applyFont="1" applyFill="1" applyBorder="1" applyAlignment="1">
      <alignment horizontal="center" vertical="center"/>
    </xf>
    <xf numFmtId="0" fontId="39" fillId="0" borderId="0" xfId="0" applyNumberFormat="1" applyFont="1" applyAlignment="1">
      <alignment vertical="top" wrapText="1"/>
    </xf>
    <xf numFmtId="0" fontId="37" fillId="0" borderId="0" xfId="0" applyFont="1" applyAlignment="1">
      <alignment vertical="top" wrapText="1"/>
    </xf>
    <xf numFmtId="175" fontId="15" fillId="57" borderId="139" xfId="0" applyNumberFormat="1" applyFont="1" applyFill="1" applyBorder="1" applyAlignment="1">
      <alignment horizontal="center"/>
    </xf>
    <xf numFmtId="175" fontId="15" fillId="57" borderId="168" xfId="0" applyNumberFormat="1" applyFont="1" applyFill="1" applyBorder="1" applyAlignment="1">
      <alignment horizontal="center"/>
    </xf>
    <xf numFmtId="49" fontId="33" fillId="0" borderId="18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33" sqref="E33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>
        <v>1151</v>
      </c>
      <c r="B3" t="s">
        <v>2</v>
      </c>
    </row>
    <row r="4" spans="1:2" ht="12.75">
      <c r="A4" s="2">
        <v>1152</v>
      </c>
      <c r="B4" t="s">
        <v>3</v>
      </c>
    </row>
    <row r="5" spans="1:2" ht="12.75">
      <c r="A5" s="2">
        <v>1161</v>
      </c>
      <c r="B5" t="s">
        <v>4</v>
      </c>
    </row>
    <row r="6" spans="1:2" ht="12.75">
      <c r="A6" s="2">
        <v>1162</v>
      </c>
      <c r="B6" t="s">
        <v>5</v>
      </c>
    </row>
    <row r="7" spans="1:2" ht="12.75">
      <c r="A7" s="2">
        <v>41</v>
      </c>
      <c r="B7" t="s">
        <v>6</v>
      </c>
    </row>
    <row r="8" spans="1:2" ht="12.75">
      <c r="A8" s="2">
        <v>42</v>
      </c>
      <c r="B8" t="s">
        <v>7</v>
      </c>
    </row>
    <row r="9" spans="1:2" ht="12.75">
      <c r="A9" s="2">
        <v>43</v>
      </c>
      <c r="B9" t="s">
        <v>8</v>
      </c>
    </row>
    <row r="10" spans="1:2" ht="12.75">
      <c r="A10" s="2">
        <v>51</v>
      </c>
      <c r="B10" t="s">
        <v>9</v>
      </c>
    </row>
    <row r="11" spans="1:2" ht="12.75">
      <c r="A11" s="2">
        <v>52</v>
      </c>
      <c r="B11" t="s">
        <v>10</v>
      </c>
    </row>
    <row r="12" spans="1:2" ht="12.75">
      <c r="A12" s="2">
        <v>71</v>
      </c>
      <c r="B12" t="s">
        <v>11</v>
      </c>
    </row>
    <row r="14" spans="1:3" ht="24.75" customHeight="1">
      <c r="A14" s="779" t="s">
        <v>12</v>
      </c>
      <c r="B14" s="779"/>
      <c r="C14" s="779"/>
    </row>
  </sheetData>
  <sheetProtection/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3"/>
  <sheetViews>
    <sheetView zoomScalePageLayoutView="0" workbookViewId="0" topLeftCell="A154">
      <selection activeCell="H172" sqref="H172:H174"/>
    </sheetView>
  </sheetViews>
  <sheetFormatPr defaultColWidth="11.57421875" defaultRowHeight="12.75"/>
  <cols>
    <col min="1" max="1" width="5.140625" style="0" customWidth="1"/>
    <col min="2" max="2" width="6.57421875" style="0" customWidth="1"/>
    <col min="3" max="3" width="5.8515625" style="0" customWidth="1"/>
    <col min="4" max="4" width="7.7109375" style="0" bestFit="1" customWidth="1"/>
    <col min="5" max="5" width="7.57421875" style="0" customWidth="1"/>
    <col min="6" max="6" width="37.57421875" style="0" bestFit="1" customWidth="1"/>
    <col min="7" max="7" width="10.28125" style="0" customWidth="1"/>
    <col min="8" max="8" width="10.421875" style="0" bestFit="1" customWidth="1"/>
    <col min="9" max="9" width="10.421875" style="0" customWidth="1"/>
    <col min="10" max="10" width="10.140625" style="0" customWidth="1"/>
    <col min="11" max="11" width="8.8515625" style="0" customWidth="1"/>
    <col min="12" max="12" width="9.7109375" style="0" customWidth="1"/>
    <col min="13" max="13" width="10.421875" style="0" bestFit="1" customWidth="1"/>
    <col min="14" max="14" width="12.140625" style="0" customWidth="1"/>
    <col min="15" max="15" width="10.57421875" style="0" customWidth="1"/>
    <col min="16" max="16" width="9.421875" style="0" customWidth="1"/>
    <col min="17" max="17" width="2.57421875" style="0" customWidth="1"/>
    <col min="18" max="20" width="11.57421875" style="0" customWidth="1"/>
    <col min="21" max="21" width="5.421875" style="0" customWidth="1"/>
    <col min="22" max="24" width="11.57421875" style="0" hidden="1" customWidth="1"/>
  </cols>
  <sheetData>
    <row r="1" spans="1:14" ht="20.25">
      <c r="A1" s="869" t="s">
        <v>407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79"/>
    </row>
    <row r="2" spans="1:14" ht="13.5" thickBot="1">
      <c r="A2" s="27"/>
      <c r="B2" s="27"/>
      <c r="C2" s="27"/>
      <c r="D2" s="27"/>
      <c r="E2" s="27"/>
      <c r="F2" s="27"/>
      <c r="G2" s="80"/>
      <c r="H2" s="80"/>
      <c r="I2" s="80"/>
      <c r="J2" s="80"/>
      <c r="K2" s="80"/>
      <c r="L2" s="80"/>
      <c r="M2" s="80"/>
      <c r="N2" s="80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41"/>
      <c r="B4" s="841"/>
      <c r="C4" s="841"/>
      <c r="D4" s="842"/>
      <c r="E4" s="841"/>
      <c r="F4" s="841"/>
      <c r="G4" s="882" t="s">
        <v>832</v>
      </c>
      <c r="H4" s="859"/>
      <c r="I4" s="860"/>
      <c r="J4" s="883"/>
      <c r="K4" s="884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1"/>
      <c r="G5" s="844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46" t="s">
        <v>840</v>
      </c>
      <c r="M5" s="824" t="s">
        <v>834</v>
      </c>
      <c r="N5" s="820" t="s">
        <v>883</v>
      </c>
      <c r="O5" s="820" t="s">
        <v>879</v>
      </c>
      <c r="P5" s="851" t="s">
        <v>880</v>
      </c>
    </row>
    <row r="6" spans="1:16" ht="27" customHeight="1" thickBot="1">
      <c r="A6" s="841"/>
      <c r="B6" s="841"/>
      <c r="C6" s="841"/>
      <c r="D6" s="842"/>
      <c r="E6" s="841"/>
      <c r="F6" s="841"/>
      <c r="G6" s="845"/>
      <c r="H6" s="823"/>
      <c r="I6" s="821"/>
      <c r="J6" s="821"/>
      <c r="K6" s="852"/>
      <c r="L6" s="845"/>
      <c r="M6" s="823"/>
      <c r="N6" s="821"/>
      <c r="O6" s="821"/>
      <c r="P6" s="852"/>
    </row>
    <row r="7" spans="1:16" ht="26.25" customHeight="1" thickBot="1">
      <c r="A7" s="161"/>
      <c r="B7" s="162"/>
      <c r="C7" s="825" t="s">
        <v>843</v>
      </c>
      <c r="D7" s="826"/>
      <c r="E7" s="826"/>
      <c r="F7" s="827"/>
      <c r="G7" s="163">
        <f aca="true" t="shared" si="0" ref="G7:P7">G8</f>
        <v>1704.2</v>
      </c>
      <c r="H7" s="229">
        <f t="shared" si="0"/>
        <v>1678.6</v>
      </c>
      <c r="I7" s="229">
        <f t="shared" si="0"/>
        <v>1698.5</v>
      </c>
      <c r="J7" s="229">
        <f t="shared" si="0"/>
        <v>0</v>
      </c>
      <c r="K7" s="229">
        <f t="shared" si="0"/>
        <v>1698.5</v>
      </c>
      <c r="L7" s="163">
        <f t="shared" si="0"/>
        <v>0</v>
      </c>
      <c r="M7" s="164">
        <f t="shared" si="0"/>
        <v>0</v>
      </c>
      <c r="N7" s="164">
        <f t="shared" si="0"/>
        <v>1.8</v>
      </c>
      <c r="O7" s="164">
        <f t="shared" si="0"/>
        <v>0</v>
      </c>
      <c r="P7" s="164">
        <f t="shared" si="0"/>
        <v>1.8</v>
      </c>
    </row>
    <row r="8" spans="1:16" ht="12.75">
      <c r="A8" s="101" t="s">
        <v>38</v>
      </c>
      <c r="B8" s="31"/>
      <c r="C8" s="32" t="s">
        <v>109</v>
      </c>
      <c r="D8" s="818" t="s">
        <v>110</v>
      </c>
      <c r="E8" s="818"/>
      <c r="F8" s="819"/>
      <c r="G8" s="560">
        <f>SUM(G9+G113+G141+G176+G199+G179)</f>
        <v>1704.2</v>
      </c>
      <c r="H8" s="104">
        <f>SUM(H9+H113+H141+H176+H199+H179)</f>
        <v>1678.6</v>
      </c>
      <c r="I8" s="104">
        <f>SUM(I9+I113+I141+I176+I199+I179)</f>
        <v>1698.5</v>
      </c>
      <c r="J8" s="104">
        <f>SUM(J9+J113+J141+J176+J199+J179)</f>
        <v>0</v>
      </c>
      <c r="K8" s="561">
        <f>SUM(K9+K113+K141+K176+K199+K179)</f>
        <v>1698.5</v>
      </c>
      <c r="L8" s="184">
        <v>0</v>
      </c>
      <c r="M8" s="185">
        <f>SUM(M9+M113+M141+M176+M199+M179)</f>
        <v>0</v>
      </c>
      <c r="N8" s="185">
        <f>SUM(N9+N113+N141+N176+N199+N179)</f>
        <v>1.8</v>
      </c>
      <c r="O8" s="185">
        <f>SUM(O9+O113+O141+O176+O199+O179)</f>
        <v>0</v>
      </c>
      <c r="P8" s="436">
        <f>SUM(P9+P113+P141+P176+P199+P179)</f>
        <v>1.8</v>
      </c>
    </row>
    <row r="9" spans="1:16" ht="12.75">
      <c r="A9" s="30" t="s">
        <v>39</v>
      </c>
      <c r="B9" s="31"/>
      <c r="C9" s="38"/>
      <c r="D9" s="35" t="s">
        <v>408</v>
      </c>
      <c r="E9" s="830" t="s">
        <v>409</v>
      </c>
      <c r="F9" s="831"/>
      <c r="G9" s="36">
        <f aca="true" t="shared" si="1" ref="G9:P9">SUM(G10+G46+G80)</f>
        <v>238.79999999999998</v>
      </c>
      <c r="H9" s="186">
        <f t="shared" si="1"/>
        <v>214.69999999999996</v>
      </c>
      <c r="I9" s="186">
        <f t="shared" si="1"/>
        <v>236.19999999999996</v>
      </c>
      <c r="J9" s="186">
        <f t="shared" si="1"/>
        <v>0</v>
      </c>
      <c r="K9" s="201">
        <f t="shared" si="1"/>
        <v>236.19999999999996</v>
      </c>
      <c r="L9" s="36">
        <f t="shared" si="1"/>
        <v>0</v>
      </c>
      <c r="M9" s="186">
        <f t="shared" si="1"/>
        <v>0</v>
      </c>
      <c r="N9" s="186">
        <f t="shared" si="1"/>
        <v>0</v>
      </c>
      <c r="O9" s="186">
        <f t="shared" si="1"/>
        <v>0</v>
      </c>
      <c r="P9" s="201">
        <f t="shared" si="1"/>
        <v>0</v>
      </c>
    </row>
    <row r="10" spans="1:16" ht="12.75">
      <c r="A10" s="30" t="s">
        <v>40</v>
      </c>
      <c r="B10" s="31"/>
      <c r="C10" s="38"/>
      <c r="D10" s="39"/>
      <c r="E10" s="834" t="s">
        <v>410</v>
      </c>
      <c r="F10" s="835"/>
      <c r="G10" s="187">
        <f aca="true" t="shared" si="2" ref="G10:P10">SUM(G11:G45)</f>
        <v>33.1</v>
      </c>
      <c r="H10" s="188">
        <f t="shared" si="2"/>
        <v>30.200000000000006</v>
      </c>
      <c r="I10" s="188">
        <f t="shared" si="2"/>
        <v>33.20000000000001</v>
      </c>
      <c r="J10" s="188">
        <f t="shared" si="2"/>
        <v>0</v>
      </c>
      <c r="K10" s="437">
        <f t="shared" si="2"/>
        <v>33.20000000000001</v>
      </c>
      <c r="L10" s="187">
        <f t="shared" si="2"/>
        <v>0</v>
      </c>
      <c r="M10" s="188">
        <f t="shared" si="2"/>
        <v>0</v>
      </c>
      <c r="N10" s="188">
        <f t="shared" si="2"/>
        <v>0</v>
      </c>
      <c r="O10" s="188">
        <f t="shared" si="2"/>
        <v>0</v>
      </c>
      <c r="P10" s="437">
        <f t="shared" si="2"/>
        <v>0</v>
      </c>
    </row>
    <row r="11" spans="1:24" ht="12.75">
      <c r="A11" s="30" t="s">
        <v>42</v>
      </c>
      <c r="B11" s="31">
        <v>41</v>
      </c>
      <c r="C11" s="38"/>
      <c r="D11" s="39"/>
      <c r="E11" s="39" t="s">
        <v>59</v>
      </c>
      <c r="F11" s="71" t="s">
        <v>60</v>
      </c>
      <c r="G11" s="40">
        <v>16.9</v>
      </c>
      <c r="H11" s="189">
        <v>16.2</v>
      </c>
      <c r="I11" s="189">
        <v>16.5</v>
      </c>
      <c r="J11" s="189"/>
      <c r="K11" s="463">
        <f aca="true" t="shared" si="3" ref="K11:K45">I11+J11</f>
        <v>16.5</v>
      </c>
      <c r="L11" s="40"/>
      <c r="M11" s="189"/>
      <c r="N11" s="189"/>
      <c r="O11" s="189"/>
      <c r="P11" s="463">
        <f aca="true" t="shared" si="4" ref="P11:P23">N11+O11</f>
        <v>0</v>
      </c>
      <c r="R11" s="810" t="s">
        <v>1038</v>
      </c>
      <c r="S11" s="811"/>
      <c r="T11" s="811"/>
      <c r="U11" s="811"/>
      <c r="V11" s="811"/>
      <c r="W11" s="811"/>
      <c r="X11" s="811"/>
    </row>
    <row r="12" spans="1:24" ht="12.75">
      <c r="A12" s="30" t="s">
        <v>43</v>
      </c>
      <c r="B12" s="31">
        <v>41</v>
      </c>
      <c r="C12" s="38"/>
      <c r="D12" s="39"/>
      <c r="E12" s="39" t="s">
        <v>61</v>
      </c>
      <c r="F12" s="71" t="s">
        <v>62</v>
      </c>
      <c r="G12" s="40">
        <v>0.30000000000000004</v>
      </c>
      <c r="H12" s="189">
        <v>0</v>
      </c>
      <c r="I12" s="189">
        <v>0</v>
      </c>
      <c r="J12" s="189"/>
      <c r="K12" s="463">
        <f t="shared" si="3"/>
        <v>0</v>
      </c>
      <c r="L12" s="40"/>
      <c r="M12" s="189"/>
      <c r="N12" s="189"/>
      <c r="O12" s="189"/>
      <c r="P12" s="463">
        <f t="shared" si="4"/>
        <v>0</v>
      </c>
      <c r="R12" s="811"/>
      <c r="S12" s="811"/>
      <c r="T12" s="811"/>
      <c r="U12" s="811"/>
      <c r="V12" s="811"/>
      <c r="W12" s="811"/>
      <c r="X12" s="811"/>
    </row>
    <row r="13" spans="1:24" ht="12.75">
      <c r="A13" s="30" t="s">
        <v>45</v>
      </c>
      <c r="B13" s="31">
        <v>41</v>
      </c>
      <c r="C13" s="38"/>
      <c r="D13" s="39"/>
      <c r="E13" s="39" t="s">
        <v>203</v>
      </c>
      <c r="F13" s="71" t="s">
        <v>204</v>
      </c>
      <c r="G13" s="40">
        <v>0.4</v>
      </c>
      <c r="H13" s="189">
        <v>0.8</v>
      </c>
      <c r="I13" s="189">
        <v>0.8</v>
      </c>
      <c r="J13" s="189"/>
      <c r="K13" s="463">
        <f t="shared" si="3"/>
        <v>0.8</v>
      </c>
      <c r="L13" s="40"/>
      <c r="M13" s="189"/>
      <c r="N13" s="189"/>
      <c r="O13" s="189"/>
      <c r="P13" s="463">
        <f t="shared" si="4"/>
        <v>0</v>
      </c>
      <c r="R13" s="811"/>
      <c r="S13" s="811"/>
      <c r="T13" s="811"/>
      <c r="U13" s="811"/>
      <c r="V13" s="811"/>
      <c r="W13" s="811"/>
      <c r="X13" s="811"/>
    </row>
    <row r="14" spans="1:16" ht="12.75">
      <c r="A14" s="30" t="s">
        <v>47</v>
      </c>
      <c r="B14" s="31">
        <v>41</v>
      </c>
      <c r="C14" s="38"/>
      <c r="D14" s="39"/>
      <c r="E14" s="39" t="s">
        <v>63</v>
      </c>
      <c r="F14" s="71" t="s">
        <v>64</v>
      </c>
      <c r="G14" s="40">
        <v>0</v>
      </c>
      <c r="H14" s="189">
        <v>0</v>
      </c>
      <c r="I14" s="189">
        <v>0</v>
      </c>
      <c r="J14" s="189"/>
      <c r="K14" s="463">
        <f t="shared" si="3"/>
        <v>0</v>
      </c>
      <c r="L14" s="40"/>
      <c r="M14" s="189"/>
      <c r="N14" s="189"/>
      <c r="O14" s="189"/>
      <c r="P14" s="463">
        <f t="shared" si="4"/>
        <v>0</v>
      </c>
    </row>
    <row r="15" spans="1:16" ht="12.75">
      <c r="A15" s="30" t="s">
        <v>48</v>
      </c>
      <c r="B15" s="31">
        <v>41</v>
      </c>
      <c r="C15" s="38"/>
      <c r="D15" s="39"/>
      <c r="E15" s="39" t="s">
        <v>65</v>
      </c>
      <c r="F15" s="71" t="s">
        <v>66</v>
      </c>
      <c r="G15" s="40">
        <v>1.5</v>
      </c>
      <c r="H15" s="189">
        <v>1.6</v>
      </c>
      <c r="I15" s="189">
        <v>1.6</v>
      </c>
      <c r="J15" s="189"/>
      <c r="K15" s="463">
        <f t="shared" si="3"/>
        <v>1.6</v>
      </c>
      <c r="L15" s="40"/>
      <c r="M15" s="189"/>
      <c r="N15" s="189"/>
      <c r="O15" s="189"/>
      <c r="P15" s="463">
        <f t="shared" si="4"/>
        <v>0</v>
      </c>
    </row>
    <row r="16" spans="1:16" ht="12.75">
      <c r="A16" s="30" t="s">
        <v>50</v>
      </c>
      <c r="B16" s="31">
        <v>41</v>
      </c>
      <c r="C16" s="38"/>
      <c r="D16" s="39"/>
      <c r="E16" s="39" t="s">
        <v>175</v>
      </c>
      <c r="F16" s="71" t="s">
        <v>176</v>
      </c>
      <c r="G16" s="40">
        <v>0.2</v>
      </c>
      <c r="H16" s="189">
        <v>0.1</v>
      </c>
      <c r="I16" s="189">
        <v>0.2</v>
      </c>
      <c r="J16" s="189"/>
      <c r="K16" s="463">
        <f t="shared" si="3"/>
        <v>0.2</v>
      </c>
      <c r="L16" s="40"/>
      <c r="M16" s="189"/>
      <c r="N16" s="189"/>
      <c r="O16" s="189"/>
      <c r="P16" s="463">
        <f t="shared" si="4"/>
        <v>0</v>
      </c>
    </row>
    <row r="17" spans="1:16" ht="12.75">
      <c r="A17" s="30" t="s">
        <v>51</v>
      </c>
      <c r="B17" s="31">
        <v>41</v>
      </c>
      <c r="C17" s="38"/>
      <c r="D17" s="39"/>
      <c r="E17" s="39" t="s">
        <v>67</v>
      </c>
      <c r="F17" s="71" t="s">
        <v>68</v>
      </c>
      <c r="G17" s="40">
        <v>0.2</v>
      </c>
      <c r="H17" s="189">
        <v>0.2</v>
      </c>
      <c r="I17" s="189">
        <v>0.3</v>
      </c>
      <c r="J17" s="189"/>
      <c r="K17" s="463">
        <f t="shared" si="3"/>
        <v>0.3</v>
      </c>
      <c r="L17" s="40"/>
      <c r="M17" s="189"/>
      <c r="N17" s="189"/>
      <c r="O17" s="189"/>
      <c r="P17" s="463">
        <f t="shared" si="4"/>
        <v>0</v>
      </c>
    </row>
    <row r="18" spans="1:16" ht="12.75">
      <c r="A18" s="30" t="s">
        <v>73</v>
      </c>
      <c r="B18" s="31">
        <v>41</v>
      </c>
      <c r="C18" s="38"/>
      <c r="D18" s="39"/>
      <c r="E18" s="39" t="s">
        <v>69</v>
      </c>
      <c r="F18" s="71" t="s">
        <v>70</v>
      </c>
      <c r="G18" s="40">
        <v>2.2</v>
      </c>
      <c r="H18" s="189">
        <v>2.3</v>
      </c>
      <c r="I18" s="189">
        <v>2.4</v>
      </c>
      <c r="J18" s="189"/>
      <c r="K18" s="463">
        <f t="shared" si="3"/>
        <v>2.4</v>
      </c>
      <c r="L18" s="40"/>
      <c r="M18" s="189"/>
      <c r="N18" s="189"/>
      <c r="O18" s="189"/>
      <c r="P18" s="463">
        <f t="shared" si="4"/>
        <v>0</v>
      </c>
    </row>
    <row r="19" spans="1:16" ht="12.75">
      <c r="A19" s="30" t="s">
        <v>76</v>
      </c>
      <c r="B19" s="31">
        <v>41</v>
      </c>
      <c r="C19" s="38"/>
      <c r="D19" s="39"/>
      <c r="E19" s="39" t="s">
        <v>71</v>
      </c>
      <c r="F19" s="71" t="s">
        <v>72</v>
      </c>
      <c r="G19" s="40">
        <v>0.2</v>
      </c>
      <c r="H19" s="189">
        <v>0.1</v>
      </c>
      <c r="I19" s="189">
        <v>0.2</v>
      </c>
      <c r="J19" s="189"/>
      <c r="K19" s="463">
        <f t="shared" si="3"/>
        <v>0.2</v>
      </c>
      <c r="L19" s="40"/>
      <c r="M19" s="189"/>
      <c r="N19" s="189"/>
      <c r="O19" s="189"/>
      <c r="P19" s="463">
        <f t="shared" si="4"/>
        <v>0</v>
      </c>
    </row>
    <row r="20" spans="1:16" ht="12.75">
      <c r="A20" s="30" t="s">
        <v>79</v>
      </c>
      <c r="B20" s="31">
        <v>41</v>
      </c>
      <c r="C20" s="38"/>
      <c r="D20" s="39"/>
      <c r="E20" s="39" t="s">
        <v>74</v>
      </c>
      <c r="F20" s="71" t="s">
        <v>75</v>
      </c>
      <c r="G20" s="40">
        <v>0.4</v>
      </c>
      <c r="H20" s="189">
        <v>0.5</v>
      </c>
      <c r="I20" s="189">
        <v>0.6</v>
      </c>
      <c r="J20" s="189"/>
      <c r="K20" s="463">
        <f t="shared" si="3"/>
        <v>0.6</v>
      </c>
      <c r="L20" s="40"/>
      <c r="M20" s="189"/>
      <c r="N20" s="189"/>
      <c r="O20" s="189"/>
      <c r="P20" s="463">
        <f t="shared" si="4"/>
        <v>0</v>
      </c>
    </row>
    <row r="21" spans="1:16" ht="12.75">
      <c r="A21" s="30" t="s">
        <v>82</v>
      </c>
      <c r="B21" s="31">
        <v>41</v>
      </c>
      <c r="C21" s="38"/>
      <c r="D21" s="39"/>
      <c r="E21" s="39" t="s">
        <v>77</v>
      </c>
      <c r="F21" s="71" t="s">
        <v>78</v>
      </c>
      <c r="G21" s="40">
        <v>0.2</v>
      </c>
      <c r="H21" s="189">
        <v>0.1</v>
      </c>
      <c r="I21" s="189">
        <v>0.2</v>
      </c>
      <c r="J21" s="189"/>
      <c r="K21" s="463">
        <f t="shared" si="3"/>
        <v>0.2</v>
      </c>
      <c r="L21" s="40"/>
      <c r="M21" s="189"/>
      <c r="N21" s="189"/>
      <c r="O21" s="189"/>
      <c r="P21" s="463">
        <f t="shared" si="4"/>
        <v>0</v>
      </c>
    </row>
    <row r="22" spans="1:16" ht="12.75">
      <c r="A22" s="30" t="s">
        <v>85</v>
      </c>
      <c r="B22" s="31">
        <v>41</v>
      </c>
      <c r="C22" s="38"/>
      <c r="D22" s="39"/>
      <c r="E22" s="39" t="s">
        <v>83</v>
      </c>
      <c r="F22" s="71" t="s">
        <v>84</v>
      </c>
      <c r="G22" s="40">
        <v>0.7</v>
      </c>
      <c r="H22" s="189">
        <v>0.8</v>
      </c>
      <c r="I22" s="189">
        <v>0.8</v>
      </c>
      <c r="J22" s="189"/>
      <c r="K22" s="463">
        <f t="shared" si="3"/>
        <v>0.8</v>
      </c>
      <c r="L22" s="40"/>
      <c r="M22" s="189"/>
      <c r="N22" s="189"/>
      <c r="O22" s="189"/>
      <c r="P22" s="463">
        <f t="shared" si="4"/>
        <v>0</v>
      </c>
    </row>
    <row r="23" spans="1:16" ht="12.75">
      <c r="A23" s="30" t="s">
        <v>88</v>
      </c>
      <c r="B23" s="31"/>
      <c r="C23" s="38"/>
      <c r="D23" s="39"/>
      <c r="E23" s="39" t="s">
        <v>159</v>
      </c>
      <c r="F23" s="71" t="s">
        <v>854</v>
      </c>
      <c r="G23" s="40">
        <v>6</v>
      </c>
      <c r="H23" s="189">
        <v>4.5</v>
      </c>
      <c r="I23" s="189">
        <v>5</v>
      </c>
      <c r="J23" s="189"/>
      <c r="K23" s="463">
        <f t="shared" si="3"/>
        <v>5</v>
      </c>
      <c r="L23" s="40"/>
      <c r="M23" s="189"/>
      <c r="N23" s="189"/>
      <c r="O23" s="189"/>
      <c r="P23" s="463">
        <f t="shared" si="4"/>
        <v>0</v>
      </c>
    </row>
    <row r="24" spans="1:16" ht="12.75">
      <c r="A24" s="30" t="s">
        <v>91</v>
      </c>
      <c r="B24" s="31">
        <v>41</v>
      </c>
      <c r="C24" s="38"/>
      <c r="D24" s="39"/>
      <c r="E24" s="39" t="s">
        <v>162</v>
      </c>
      <c r="F24" s="71" t="s">
        <v>163</v>
      </c>
      <c r="G24" s="40">
        <v>0.3</v>
      </c>
      <c r="H24" s="189">
        <v>0.2</v>
      </c>
      <c r="I24" s="189">
        <v>0.3</v>
      </c>
      <c r="J24" s="189"/>
      <c r="K24" s="463">
        <f t="shared" si="3"/>
        <v>0.3</v>
      </c>
      <c r="L24" s="40"/>
      <c r="M24" s="189"/>
      <c r="N24" s="189"/>
      <c r="O24" s="189"/>
      <c r="P24" s="463">
        <f aca="true" t="shared" si="5" ref="P24:P33">N24+O24</f>
        <v>0</v>
      </c>
    </row>
    <row r="25" spans="1:16" ht="12.75">
      <c r="A25" s="30" t="s">
        <v>94</v>
      </c>
      <c r="B25" s="31">
        <v>41</v>
      </c>
      <c r="C25" s="38"/>
      <c r="D25" s="39"/>
      <c r="E25" s="39" t="s">
        <v>164</v>
      </c>
      <c r="F25" s="71" t="s">
        <v>165</v>
      </c>
      <c r="G25" s="40">
        <v>0.5</v>
      </c>
      <c r="H25" s="189">
        <v>0.7</v>
      </c>
      <c r="I25" s="189">
        <v>0.8</v>
      </c>
      <c r="J25" s="189"/>
      <c r="K25" s="463">
        <f t="shared" si="3"/>
        <v>0.8</v>
      </c>
      <c r="L25" s="40"/>
      <c r="M25" s="189"/>
      <c r="N25" s="189"/>
      <c r="O25" s="189"/>
      <c r="P25" s="463">
        <f t="shared" si="5"/>
        <v>0</v>
      </c>
    </row>
    <row r="26" spans="1:16" ht="12.75">
      <c r="A26" s="30" t="s">
        <v>97</v>
      </c>
      <c r="B26" s="31">
        <v>41</v>
      </c>
      <c r="C26" s="38"/>
      <c r="D26" s="39"/>
      <c r="E26" s="39" t="s">
        <v>166</v>
      </c>
      <c r="F26" s="71" t="s">
        <v>167</v>
      </c>
      <c r="G26" s="40">
        <v>0</v>
      </c>
      <c r="H26" s="189">
        <v>0</v>
      </c>
      <c r="I26" s="189">
        <v>0</v>
      </c>
      <c r="J26" s="189"/>
      <c r="K26" s="463">
        <f t="shared" si="3"/>
        <v>0</v>
      </c>
      <c r="L26" s="40"/>
      <c r="M26" s="189"/>
      <c r="N26" s="189"/>
      <c r="O26" s="189"/>
      <c r="P26" s="463">
        <f t="shared" si="5"/>
        <v>0</v>
      </c>
    </row>
    <row r="27" spans="1:16" ht="12.75">
      <c r="A27" s="30" t="s">
        <v>100</v>
      </c>
      <c r="B27" s="31">
        <v>41</v>
      </c>
      <c r="C27" s="38"/>
      <c r="D27" s="39"/>
      <c r="E27" s="39" t="s">
        <v>95</v>
      </c>
      <c r="F27" s="71" t="s">
        <v>96</v>
      </c>
      <c r="G27" s="40">
        <v>0.8</v>
      </c>
      <c r="H27" s="189">
        <v>0.5</v>
      </c>
      <c r="I27" s="189">
        <v>0.7</v>
      </c>
      <c r="J27" s="189"/>
      <c r="K27" s="463">
        <f t="shared" si="3"/>
        <v>0.7</v>
      </c>
      <c r="L27" s="40"/>
      <c r="M27" s="189"/>
      <c r="N27" s="189"/>
      <c r="O27" s="189"/>
      <c r="P27" s="463">
        <f t="shared" si="5"/>
        <v>0</v>
      </c>
    </row>
    <row r="28" spans="1:16" ht="12.75">
      <c r="A28" s="30" t="s">
        <v>103</v>
      </c>
      <c r="B28" s="31">
        <v>41</v>
      </c>
      <c r="C28" s="38"/>
      <c r="D28" s="39"/>
      <c r="E28" s="39" t="s">
        <v>215</v>
      </c>
      <c r="F28" s="71" t="s">
        <v>812</v>
      </c>
      <c r="G28" s="40">
        <v>0.4</v>
      </c>
      <c r="H28" s="189">
        <v>0.4</v>
      </c>
      <c r="I28" s="189">
        <v>0.3</v>
      </c>
      <c r="J28" s="189"/>
      <c r="K28" s="463">
        <f t="shared" si="3"/>
        <v>0.3</v>
      </c>
      <c r="L28" s="40"/>
      <c r="M28" s="189"/>
      <c r="N28" s="189"/>
      <c r="O28" s="189"/>
      <c r="P28" s="463">
        <f t="shared" si="5"/>
        <v>0</v>
      </c>
    </row>
    <row r="29" spans="1:16" ht="12.75">
      <c r="A29" s="30" t="s">
        <v>106</v>
      </c>
      <c r="B29" s="31"/>
      <c r="C29" s="38"/>
      <c r="D29" s="39"/>
      <c r="E29" s="39" t="s">
        <v>215</v>
      </c>
      <c r="F29" s="71" t="s">
        <v>925</v>
      </c>
      <c r="G29" s="40">
        <v>0</v>
      </c>
      <c r="H29" s="189">
        <v>0</v>
      </c>
      <c r="I29" s="189">
        <v>0</v>
      </c>
      <c r="J29" s="189"/>
      <c r="K29" s="463">
        <f t="shared" si="3"/>
        <v>0</v>
      </c>
      <c r="L29" s="40"/>
      <c r="M29" s="189"/>
      <c r="N29" s="189"/>
      <c r="O29" s="189"/>
      <c r="P29" s="463">
        <f t="shared" si="5"/>
        <v>0</v>
      </c>
    </row>
    <row r="30" spans="1:16" ht="12.75">
      <c r="A30" s="30" t="s">
        <v>108</v>
      </c>
      <c r="B30" s="31">
        <v>41</v>
      </c>
      <c r="C30" s="38"/>
      <c r="D30" s="39"/>
      <c r="E30" s="39" t="s">
        <v>92</v>
      </c>
      <c r="F30" s="71" t="s">
        <v>411</v>
      </c>
      <c r="G30" s="40">
        <v>0</v>
      </c>
      <c r="H30" s="189">
        <v>0</v>
      </c>
      <c r="I30" s="189">
        <v>0.2</v>
      </c>
      <c r="J30" s="189"/>
      <c r="K30" s="463">
        <f t="shared" si="3"/>
        <v>0.2</v>
      </c>
      <c r="L30" s="40"/>
      <c r="M30" s="189"/>
      <c r="N30" s="189"/>
      <c r="O30" s="189"/>
      <c r="P30" s="463">
        <f t="shared" si="5"/>
        <v>0</v>
      </c>
    </row>
    <row r="31" spans="1:16" ht="12.75">
      <c r="A31" s="30" t="s">
        <v>111</v>
      </c>
      <c r="B31" s="31">
        <v>41</v>
      </c>
      <c r="C31" s="38"/>
      <c r="D31" s="39"/>
      <c r="E31" s="39" t="s">
        <v>394</v>
      </c>
      <c r="F31" s="71" t="s">
        <v>415</v>
      </c>
      <c r="G31" s="40">
        <v>0.5</v>
      </c>
      <c r="H31" s="189">
        <v>0.4</v>
      </c>
      <c r="I31" s="189">
        <v>0.5</v>
      </c>
      <c r="J31" s="189"/>
      <c r="K31" s="463">
        <f t="shared" si="3"/>
        <v>0.5</v>
      </c>
      <c r="L31" s="40"/>
      <c r="M31" s="189"/>
      <c r="N31" s="189"/>
      <c r="O31" s="189"/>
      <c r="P31" s="463">
        <f t="shared" si="5"/>
        <v>0</v>
      </c>
    </row>
    <row r="32" spans="1:16" ht="12.75">
      <c r="A32" s="30" t="s">
        <v>124</v>
      </c>
      <c r="B32" s="31">
        <v>41</v>
      </c>
      <c r="C32" s="38"/>
      <c r="D32" s="39"/>
      <c r="E32" s="39" t="s">
        <v>394</v>
      </c>
      <c r="F32" s="71" t="s">
        <v>395</v>
      </c>
      <c r="G32" s="40">
        <v>0</v>
      </c>
      <c r="H32" s="189">
        <v>0</v>
      </c>
      <c r="I32" s="189">
        <v>0</v>
      </c>
      <c r="J32" s="189"/>
      <c r="K32" s="463">
        <f t="shared" si="3"/>
        <v>0</v>
      </c>
      <c r="L32" s="40"/>
      <c r="M32" s="189"/>
      <c r="N32" s="189"/>
      <c r="O32" s="189"/>
      <c r="P32" s="463">
        <f t="shared" si="5"/>
        <v>0</v>
      </c>
    </row>
    <row r="33" spans="1:16" ht="12.75">
      <c r="A33" s="30" t="s">
        <v>127</v>
      </c>
      <c r="B33" s="31"/>
      <c r="C33" s="38"/>
      <c r="D33" s="39"/>
      <c r="E33" s="39" t="s">
        <v>236</v>
      </c>
      <c r="F33" s="71" t="s">
        <v>926</v>
      </c>
      <c r="G33" s="40">
        <v>0</v>
      </c>
      <c r="H33" s="189">
        <v>0</v>
      </c>
      <c r="I33" s="189">
        <v>0.2</v>
      </c>
      <c r="J33" s="189"/>
      <c r="K33" s="463">
        <f t="shared" si="3"/>
        <v>0.2</v>
      </c>
      <c r="L33" s="40"/>
      <c r="M33" s="189"/>
      <c r="N33" s="189"/>
      <c r="O33" s="189"/>
      <c r="P33" s="463">
        <f t="shared" si="5"/>
        <v>0</v>
      </c>
    </row>
    <row r="34" spans="1:16" ht="12.75">
      <c r="A34" s="30" t="s">
        <v>129</v>
      </c>
      <c r="B34" s="31">
        <v>41</v>
      </c>
      <c r="C34" s="38"/>
      <c r="D34" s="39"/>
      <c r="E34" s="39" t="s">
        <v>170</v>
      </c>
      <c r="F34" s="71" t="s">
        <v>808</v>
      </c>
      <c r="G34" s="40">
        <v>0.30000000000000004</v>
      </c>
      <c r="H34" s="189">
        <v>0</v>
      </c>
      <c r="I34" s="189">
        <v>0.3</v>
      </c>
      <c r="J34" s="189"/>
      <c r="K34" s="463">
        <f t="shared" si="3"/>
        <v>0.3</v>
      </c>
      <c r="L34" s="40"/>
      <c r="M34" s="189"/>
      <c r="N34" s="189"/>
      <c r="O34" s="189"/>
      <c r="P34" s="463">
        <f aca="true" t="shared" si="6" ref="P34:P40">N34+O34</f>
        <v>0</v>
      </c>
    </row>
    <row r="35" spans="1:16" ht="12.75">
      <c r="A35" s="30" t="s">
        <v>132</v>
      </c>
      <c r="B35" s="31">
        <v>41</v>
      </c>
      <c r="C35" s="38"/>
      <c r="D35" s="39"/>
      <c r="E35" s="39" t="s">
        <v>118</v>
      </c>
      <c r="F35" s="71" t="s">
        <v>412</v>
      </c>
      <c r="G35" s="40">
        <v>0</v>
      </c>
      <c r="H35" s="189">
        <v>0</v>
      </c>
      <c r="I35" s="189">
        <v>0.1</v>
      </c>
      <c r="J35" s="189"/>
      <c r="K35" s="463">
        <f t="shared" si="3"/>
        <v>0.1</v>
      </c>
      <c r="L35" s="40"/>
      <c r="M35" s="189"/>
      <c r="N35" s="189"/>
      <c r="O35" s="189"/>
      <c r="P35" s="463">
        <f t="shared" si="6"/>
        <v>0</v>
      </c>
    </row>
    <row r="36" spans="1:16" ht="12.75">
      <c r="A36" s="30" t="s">
        <v>135</v>
      </c>
      <c r="B36" s="31">
        <v>41</v>
      </c>
      <c r="C36" s="38"/>
      <c r="D36" s="39"/>
      <c r="E36" s="39" t="s">
        <v>417</v>
      </c>
      <c r="F36" s="71" t="s">
        <v>185</v>
      </c>
      <c r="G36" s="40">
        <v>0.4</v>
      </c>
      <c r="H36" s="189">
        <v>0.4</v>
      </c>
      <c r="I36" s="189">
        <v>0.6</v>
      </c>
      <c r="J36" s="189"/>
      <c r="K36" s="463">
        <f t="shared" si="3"/>
        <v>0.6</v>
      </c>
      <c r="L36" s="40"/>
      <c r="M36" s="189"/>
      <c r="N36" s="189"/>
      <c r="O36" s="189"/>
      <c r="P36" s="463">
        <f t="shared" si="6"/>
        <v>0</v>
      </c>
    </row>
    <row r="37" spans="1:16" ht="12.75">
      <c r="A37" s="30" t="s">
        <v>137</v>
      </c>
      <c r="B37" s="31">
        <v>41</v>
      </c>
      <c r="C37" s="38"/>
      <c r="D37" s="39"/>
      <c r="E37" s="39" t="s">
        <v>138</v>
      </c>
      <c r="F37" s="71" t="s">
        <v>416</v>
      </c>
      <c r="G37" s="40">
        <v>0.2</v>
      </c>
      <c r="H37" s="189">
        <v>0.1</v>
      </c>
      <c r="I37" s="189">
        <v>0.1</v>
      </c>
      <c r="J37" s="189"/>
      <c r="K37" s="463">
        <f t="shared" si="3"/>
        <v>0.1</v>
      </c>
      <c r="L37" s="40"/>
      <c r="M37" s="189"/>
      <c r="N37" s="189"/>
      <c r="O37" s="189"/>
      <c r="P37" s="463">
        <f t="shared" si="6"/>
        <v>0</v>
      </c>
    </row>
    <row r="38" spans="1:16" ht="12.75">
      <c r="A38" s="30" t="s">
        <v>140</v>
      </c>
      <c r="B38" s="31">
        <v>41</v>
      </c>
      <c r="C38" s="38"/>
      <c r="D38" s="39"/>
      <c r="E38" s="39" t="s">
        <v>205</v>
      </c>
      <c r="F38" s="71" t="s">
        <v>206</v>
      </c>
      <c r="G38" s="40">
        <v>0.1</v>
      </c>
      <c r="H38" s="189">
        <v>0</v>
      </c>
      <c r="I38" s="189">
        <v>0.1</v>
      </c>
      <c r="J38" s="189"/>
      <c r="K38" s="463">
        <f t="shared" si="3"/>
        <v>0.1</v>
      </c>
      <c r="L38" s="40"/>
      <c r="M38" s="189"/>
      <c r="N38" s="189"/>
      <c r="O38" s="189"/>
      <c r="P38" s="463">
        <f t="shared" si="6"/>
        <v>0</v>
      </c>
    </row>
    <row r="39" spans="1:16" ht="12.75">
      <c r="A39" s="30" t="s">
        <v>142</v>
      </c>
      <c r="B39" s="31">
        <v>41</v>
      </c>
      <c r="C39" s="38"/>
      <c r="D39" s="39"/>
      <c r="E39" s="39" t="s">
        <v>86</v>
      </c>
      <c r="F39" s="71" t="s">
        <v>87</v>
      </c>
      <c r="G39" s="40">
        <v>0.1</v>
      </c>
      <c r="H39" s="189">
        <v>0.1</v>
      </c>
      <c r="I39" s="189">
        <v>0.2</v>
      </c>
      <c r="J39" s="189"/>
      <c r="K39" s="463">
        <f t="shared" si="3"/>
        <v>0.2</v>
      </c>
      <c r="L39" s="40"/>
      <c r="M39" s="189"/>
      <c r="N39" s="189"/>
      <c r="O39" s="189"/>
      <c r="P39" s="463">
        <f t="shared" si="6"/>
        <v>0</v>
      </c>
    </row>
    <row r="40" spans="1:16" ht="12.75">
      <c r="A40" s="30" t="s">
        <v>145</v>
      </c>
      <c r="B40" s="31"/>
      <c r="C40" s="38"/>
      <c r="D40" s="39"/>
      <c r="E40" s="39" t="s">
        <v>183</v>
      </c>
      <c r="F40" s="71" t="s">
        <v>927</v>
      </c>
      <c r="G40" s="40">
        <v>0</v>
      </c>
      <c r="H40" s="189">
        <v>0</v>
      </c>
      <c r="I40" s="189">
        <v>0</v>
      </c>
      <c r="J40" s="189"/>
      <c r="K40" s="463">
        <f t="shared" si="3"/>
        <v>0</v>
      </c>
      <c r="L40" s="40"/>
      <c r="M40" s="189"/>
      <c r="N40" s="189"/>
      <c r="O40" s="189"/>
      <c r="P40" s="463">
        <f t="shared" si="6"/>
        <v>0</v>
      </c>
    </row>
    <row r="41" spans="1:16" ht="12.75">
      <c r="A41" s="30" t="s">
        <v>147</v>
      </c>
      <c r="B41" s="31">
        <v>41</v>
      </c>
      <c r="C41" s="38"/>
      <c r="D41" s="39"/>
      <c r="E41" s="39" t="s">
        <v>89</v>
      </c>
      <c r="F41" s="71" t="s">
        <v>90</v>
      </c>
      <c r="G41" s="40">
        <v>0.2</v>
      </c>
      <c r="H41" s="189">
        <v>0.1</v>
      </c>
      <c r="I41" s="189">
        <v>0.2</v>
      </c>
      <c r="J41" s="189"/>
      <c r="K41" s="463">
        <f t="shared" si="3"/>
        <v>0.2</v>
      </c>
      <c r="L41" s="40"/>
      <c r="M41" s="189"/>
      <c r="N41" s="189"/>
      <c r="O41" s="189"/>
      <c r="P41" s="463">
        <f>N41+O41</f>
        <v>0</v>
      </c>
    </row>
    <row r="42" spans="1:16" ht="12.75">
      <c r="A42" s="30" t="s">
        <v>148</v>
      </c>
      <c r="B42" s="31">
        <v>41</v>
      </c>
      <c r="C42" s="38"/>
      <c r="D42" s="39"/>
      <c r="E42" s="39" t="s">
        <v>413</v>
      </c>
      <c r="F42" s="71" t="s">
        <v>928</v>
      </c>
      <c r="G42" s="40">
        <v>0.1</v>
      </c>
      <c r="H42" s="189">
        <v>0.1</v>
      </c>
      <c r="I42" s="189">
        <v>0</v>
      </c>
      <c r="J42" s="189"/>
      <c r="K42" s="463">
        <f t="shared" si="3"/>
        <v>0</v>
      </c>
      <c r="L42" s="40"/>
      <c r="M42" s="189"/>
      <c r="N42" s="189"/>
      <c r="O42" s="189"/>
      <c r="P42" s="463">
        <f>N42+O42</f>
        <v>0</v>
      </c>
    </row>
    <row r="43" spans="1:16" ht="12.75">
      <c r="A43" s="30" t="s">
        <v>149</v>
      </c>
      <c r="B43" s="31">
        <v>43</v>
      </c>
      <c r="C43" s="38"/>
      <c r="D43" s="39"/>
      <c r="E43" s="61" t="s">
        <v>230</v>
      </c>
      <c r="F43" s="65" t="s">
        <v>418</v>
      </c>
      <c r="G43" s="199">
        <v>0</v>
      </c>
      <c r="H43" s="200">
        <v>0</v>
      </c>
      <c r="I43" s="189">
        <v>0</v>
      </c>
      <c r="J43" s="189"/>
      <c r="K43" s="463">
        <f t="shared" si="3"/>
        <v>0</v>
      </c>
      <c r="L43" s="195"/>
      <c r="M43" s="202"/>
      <c r="N43" s="202"/>
      <c r="O43" s="189"/>
      <c r="P43" s="463">
        <f>N43+O43</f>
        <v>0</v>
      </c>
    </row>
    <row r="44" spans="1:16" ht="12.75">
      <c r="A44" s="30" t="s">
        <v>152</v>
      </c>
      <c r="B44" s="31">
        <v>43</v>
      </c>
      <c r="C44" s="38"/>
      <c r="D44" s="39"/>
      <c r="E44" s="61" t="s">
        <v>230</v>
      </c>
      <c r="F44" s="65" t="s">
        <v>419</v>
      </c>
      <c r="G44" s="199">
        <v>0</v>
      </c>
      <c r="H44" s="200">
        <v>0</v>
      </c>
      <c r="I44" s="189">
        <v>0</v>
      </c>
      <c r="J44" s="189"/>
      <c r="K44" s="463">
        <f t="shared" si="3"/>
        <v>0</v>
      </c>
      <c r="L44" s="195"/>
      <c r="M44" s="202"/>
      <c r="N44" s="202"/>
      <c r="O44" s="189"/>
      <c r="P44" s="463">
        <f>N44+O44</f>
        <v>0</v>
      </c>
    </row>
    <row r="45" spans="1:16" ht="12.75">
      <c r="A45" s="30" t="s">
        <v>153</v>
      </c>
      <c r="B45" s="31">
        <v>52</v>
      </c>
      <c r="C45" s="38"/>
      <c r="D45" s="39"/>
      <c r="E45" s="61" t="s">
        <v>230</v>
      </c>
      <c r="F45" s="65" t="s">
        <v>420</v>
      </c>
      <c r="G45" s="199">
        <v>0</v>
      </c>
      <c r="H45" s="200">
        <v>0</v>
      </c>
      <c r="I45" s="189">
        <v>0</v>
      </c>
      <c r="J45" s="189"/>
      <c r="K45" s="463">
        <f t="shared" si="3"/>
        <v>0</v>
      </c>
      <c r="L45" s="195"/>
      <c r="M45" s="202"/>
      <c r="N45" s="202"/>
      <c r="O45" s="189"/>
      <c r="P45" s="463">
        <f>N45+O45</f>
        <v>0</v>
      </c>
    </row>
    <row r="46" spans="1:16" ht="12.75">
      <c r="A46" s="30" t="s">
        <v>186</v>
      </c>
      <c r="B46" s="31"/>
      <c r="C46" s="38"/>
      <c r="D46" s="39"/>
      <c r="E46" s="834" t="s">
        <v>422</v>
      </c>
      <c r="F46" s="835"/>
      <c r="G46" s="187">
        <f aca="true" t="shared" si="7" ref="G46:P46">SUM(G47:G79)</f>
        <v>138.9</v>
      </c>
      <c r="H46" s="188">
        <f t="shared" si="7"/>
        <v>127.39999999999996</v>
      </c>
      <c r="I46" s="188">
        <f t="shared" si="7"/>
        <v>140.39999999999995</v>
      </c>
      <c r="J46" s="188">
        <f t="shared" si="7"/>
        <v>0</v>
      </c>
      <c r="K46" s="437">
        <f t="shared" si="7"/>
        <v>140.39999999999995</v>
      </c>
      <c r="L46" s="187">
        <f t="shared" si="7"/>
        <v>0</v>
      </c>
      <c r="M46" s="188">
        <f t="shared" si="7"/>
        <v>0</v>
      </c>
      <c r="N46" s="188">
        <f t="shared" si="7"/>
        <v>0</v>
      </c>
      <c r="O46" s="188">
        <f t="shared" si="7"/>
        <v>0</v>
      </c>
      <c r="P46" s="437">
        <f t="shared" si="7"/>
        <v>0</v>
      </c>
    </row>
    <row r="47" spans="1:16" ht="12.75">
      <c r="A47" s="30" t="s">
        <v>189</v>
      </c>
      <c r="B47" s="31">
        <v>41</v>
      </c>
      <c r="C47" s="38"/>
      <c r="D47" s="39"/>
      <c r="E47" s="39" t="s">
        <v>59</v>
      </c>
      <c r="F47" s="71" t="s">
        <v>60</v>
      </c>
      <c r="G47" s="40">
        <v>74.9</v>
      </c>
      <c r="H47" s="189">
        <v>73.5</v>
      </c>
      <c r="I47" s="189">
        <v>74</v>
      </c>
      <c r="J47" s="189"/>
      <c r="K47" s="463">
        <f>I47+J47</f>
        <v>74</v>
      </c>
      <c r="L47" s="40"/>
      <c r="M47" s="189"/>
      <c r="N47" s="189"/>
      <c r="O47" s="189"/>
      <c r="P47" s="463">
        <f>N47+O47</f>
        <v>0</v>
      </c>
    </row>
    <row r="48" spans="1:16" ht="12.75">
      <c r="A48" s="30" t="s">
        <v>192</v>
      </c>
      <c r="B48" s="31">
        <v>41</v>
      </c>
      <c r="C48" s="38"/>
      <c r="D48" s="39"/>
      <c r="E48" s="39" t="s">
        <v>61</v>
      </c>
      <c r="F48" s="71" t="s">
        <v>62</v>
      </c>
      <c r="G48" s="40">
        <v>1.2</v>
      </c>
      <c r="H48" s="189">
        <v>0.8</v>
      </c>
      <c r="I48" s="189">
        <v>0.8</v>
      </c>
      <c r="J48" s="189"/>
      <c r="K48" s="463">
        <f aca="true" t="shared" si="8" ref="K48:K70">I48+J48</f>
        <v>0.8</v>
      </c>
      <c r="L48" s="40"/>
      <c r="M48" s="189"/>
      <c r="N48" s="189"/>
      <c r="O48" s="189"/>
      <c r="P48" s="463">
        <f aca="true" t="shared" si="9" ref="P48:P70">N48+O48</f>
        <v>0</v>
      </c>
    </row>
    <row r="49" spans="1:16" ht="12.75">
      <c r="A49" s="30" t="s">
        <v>195</v>
      </c>
      <c r="B49" s="31">
        <v>41</v>
      </c>
      <c r="C49" s="38"/>
      <c r="D49" s="39"/>
      <c r="E49" s="39" t="s">
        <v>203</v>
      </c>
      <c r="F49" s="71" t="s">
        <v>204</v>
      </c>
      <c r="G49" s="40">
        <v>1</v>
      </c>
      <c r="H49" s="189">
        <v>2.5</v>
      </c>
      <c r="I49" s="189">
        <v>2.5</v>
      </c>
      <c r="J49" s="189"/>
      <c r="K49" s="463">
        <f t="shared" si="8"/>
        <v>2.5</v>
      </c>
      <c r="L49" s="40"/>
      <c r="M49" s="189"/>
      <c r="N49" s="189"/>
      <c r="O49" s="189"/>
      <c r="P49" s="463">
        <f t="shared" si="9"/>
        <v>0</v>
      </c>
    </row>
    <row r="50" spans="1:16" ht="12.75">
      <c r="A50" s="30" t="s">
        <v>197</v>
      </c>
      <c r="B50" s="31">
        <v>41</v>
      </c>
      <c r="C50" s="38"/>
      <c r="D50" s="39"/>
      <c r="E50" s="39" t="s">
        <v>63</v>
      </c>
      <c r="F50" s="71" t="s">
        <v>64</v>
      </c>
      <c r="G50" s="40">
        <v>0</v>
      </c>
      <c r="H50" s="189">
        <v>0</v>
      </c>
      <c r="I50" s="189">
        <v>0</v>
      </c>
      <c r="J50" s="189"/>
      <c r="K50" s="463">
        <f t="shared" si="8"/>
        <v>0</v>
      </c>
      <c r="L50" s="40"/>
      <c r="M50" s="189"/>
      <c r="N50" s="189"/>
      <c r="O50" s="189"/>
      <c r="P50" s="463">
        <f t="shared" si="9"/>
        <v>0</v>
      </c>
    </row>
    <row r="51" spans="1:16" ht="12.75">
      <c r="A51" s="30" t="s">
        <v>242</v>
      </c>
      <c r="B51" s="31">
        <v>41</v>
      </c>
      <c r="C51" s="38"/>
      <c r="D51" s="39"/>
      <c r="E51" s="39" t="s">
        <v>65</v>
      </c>
      <c r="F51" s="71" t="s">
        <v>66</v>
      </c>
      <c r="G51" s="40">
        <v>5</v>
      </c>
      <c r="H51" s="189">
        <v>5.6</v>
      </c>
      <c r="I51" s="189">
        <v>5.8</v>
      </c>
      <c r="J51" s="189"/>
      <c r="K51" s="463">
        <f t="shared" si="8"/>
        <v>5.8</v>
      </c>
      <c r="L51" s="40"/>
      <c r="M51" s="189"/>
      <c r="N51" s="189"/>
      <c r="O51" s="189"/>
      <c r="P51" s="463">
        <f t="shared" si="9"/>
        <v>0</v>
      </c>
    </row>
    <row r="52" spans="1:16" ht="12.75">
      <c r="A52" s="30" t="s">
        <v>243</v>
      </c>
      <c r="B52" s="31">
        <v>41</v>
      </c>
      <c r="C52" s="38"/>
      <c r="D52" s="39"/>
      <c r="E52" s="39" t="s">
        <v>175</v>
      </c>
      <c r="F52" s="71" t="s">
        <v>176</v>
      </c>
      <c r="G52" s="40">
        <v>1.9</v>
      </c>
      <c r="H52" s="189">
        <v>1.8</v>
      </c>
      <c r="I52" s="189">
        <v>1.9</v>
      </c>
      <c r="J52" s="189"/>
      <c r="K52" s="463">
        <f t="shared" si="8"/>
        <v>1.9</v>
      </c>
      <c r="L52" s="40"/>
      <c r="M52" s="189"/>
      <c r="N52" s="189"/>
      <c r="O52" s="189"/>
      <c r="P52" s="463">
        <f t="shared" si="9"/>
        <v>0</v>
      </c>
    </row>
    <row r="53" spans="1:16" ht="12.75">
      <c r="A53" s="30" t="s">
        <v>247</v>
      </c>
      <c r="B53" s="31">
        <v>41</v>
      </c>
      <c r="C53" s="38"/>
      <c r="D53" s="39"/>
      <c r="E53" s="39" t="s">
        <v>67</v>
      </c>
      <c r="F53" s="71" t="s">
        <v>68</v>
      </c>
      <c r="G53" s="40">
        <v>1</v>
      </c>
      <c r="H53" s="189">
        <v>1</v>
      </c>
      <c r="I53" s="189">
        <v>1.1</v>
      </c>
      <c r="J53" s="189"/>
      <c r="K53" s="463">
        <f t="shared" si="8"/>
        <v>1.1</v>
      </c>
      <c r="L53" s="40"/>
      <c r="M53" s="189"/>
      <c r="N53" s="189"/>
      <c r="O53" s="189"/>
      <c r="P53" s="463">
        <f t="shared" si="9"/>
        <v>0</v>
      </c>
    </row>
    <row r="54" spans="1:16" ht="12.75">
      <c r="A54" s="30" t="s">
        <v>250</v>
      </c>
      <c r="B54" s="31">
        <v>41</v>
      </c>
      <c r="C54" s="38"/>
      <c r="D54" s="39"/>
      <c r="E54" s="39" t="s">
        <v>69</v>
      </c>
      <c r="F54" s="71" t="s">
        <v>70</v>
      </c>
      <c r="G54" s="40">
        <v>10</v>
      </c>
      <c r="H54" s="189">
        <v>10.5</v>
      </c>
      <c r="I54" s="189">
        <v>11</v>
      </c>
      <c r="J54" s="189"/>
      <c r="K54" s="463">
        <f t="shared" si="8"/>
        <v>11</v>
      </c>
      <c r="L54" s="40"/>
      <c r="M54" s="189"/>
      <c r="N54" s="189"/>
      <c r="O54" s="189"/>
      <c r="P54" s="463">
        <f t="shared" si="9"/>
        <v>0</v>
      </c>
    </row>
    <row r="55" spans="1:16" ht="12.75">
      <c r="A55" s="30" t="s">
        <v>252</v>
      </c>
      <c r="B55" s="31">
        <v>41</v>
      </c>
      <c r="C55" s="38"/>
      <c r="D55" s="39"/>
      <c r="E55" s="39" t="s">
        <v>71</v>
      </c>
      <c r="F55" s="71" t="s">
        <v>72</v>
      </c>
      <c r="G55" s="40">
        <v>0.5</v>
      </c>
      <c r="H55" s="189">
        <v>0.5</v>
      </c>
      <c r="I55" s="189">
        <v>0.5</v>
      </c>
      <c r="J55" s="189"/>
      <c r="K55" s="463">
        <f t="shared" si="8"/>
        <v>0.5</v>
      </c>
      <c r="L55" s="40"/>
      <c r="M55" s="189"/>
      <c r="N55" s="189"/>
      <c r="O55" s="189"/>
      <c r="P55" s="463">
        <f t="shared" si="9"/>
        <v>0</v>
      </c>
    </row>
    <row r="56" spans="1:16" ht="12.75">
      <c r="A56" s="30" t="s">
        <v>253</v>
      </c>
      <c r="B56" s="31">
        <v>41</v>
      </c>
      <c r="C56" s="38"/>
      <c r="D56" s="39"/>
      <c r="E56" s="39" t="s">
        <v>74</v>
      </c>
      <c r="F56" s="71" t="s">
        <v>75</v>
      </c>
      <c r="G56" s="40">
        <v>2</v>
      </c>
      <c r="H56" s="189">
        <v>2.2</v>
      </c>
      <c r="I56" s="189">
        <v>2.3</v>
      </c>
      <c r="J56" s="189"/>
      <c r="K56" s="463">
        <f t="shared" si="8"/>
        <v>2.3</v>
      </c>
      <c r="L56" s="40"/>
      <c r="M56" s="189"/>
      <c r="N56" s="189"/>
      <c r="O56" s="189"/>
      <c r="P56" s="463">
        <f t="shared" si="9"/>
        <v>0</v>
      </c>
    </row>
    <row r="57" spans="1:16" ht="12.75">
      <c r="A57" s="30" t="s">
        <v>254</v>
      </c>
      <c r="B57" s="31">
        <v>41</v>
      </c>
      <c r="C57" s="38"/>
      <c r="D57" s="39"/>
      <c r="E57" s="39" t="s">
        <v>77</v>
      </c>
      <c r="F57" s="71" t="s">
        <v>78</v>
      </c>
      <c r="G57" s="40">
        <v>0.8</v>
      </c>
      <c r="H57" s="189">
        <v>0.7</v>
      </c>
      <c r="I57" s="189">
        <v>0.8</v>
      </c>
      <c r="J57" s="189"/>
      <c r="K57" s="463">
        <f t="shared" si="8"/>
        <v>0.8</v>
      </c>
      <c r="L57" s="40"/>
      <c r="M57" s="189"/>
      <c r="N57" s="189"/>
      <c r="O57" s="189"/>
      <c r="P57" s="463">
        <f t="shared" si="9"/>
        <v>0</v>
      </c>
    </row>
    <row r="58" spans="1:16" ht="12.75">
      <c r="A58" s="30" t="s">
        <v>255</v>
      </c>
      <c r="B58" s="31">
        <v>41</v>
      </c>
      <c r="C58" s="38"/>
      <c r="D58" s="39"/>
      <c r="E58" s="39" t="s">
        <v>83</v>
      </c>
      <c r="F58" s="71" t="s">
        <v>84</v>
      </c>
      <c r="G58" s="40">
        <v>3</v>
      </c>
      <c r="H58" s="189">
        <v>3.5</v>
      </c>
      <c r="I58" s="189">
        <v>3.7</v>
      </c>
      <c r="J58" s="189"/>
      <c r="K58" s="463">
        <f t="shared" si="8"/>
        <v>3.7</v>
      </c>
      <c r="L58" s="40"/>
      <c r="M58" s="189"/>
      <c r="N58" s="189"/>
      <c r="O58" s="189"/>
      <c r="P58" s="463">
        <f t="shared" si="9"/>
        <v>0</v>
      </c>
    </row>
    <row r="59" spans="1:16" ht="12.75">
      <c r="A59" s="30" t="s">
        <v>256</v>
      </c>
      <c r="B59" s="31">
        <v>41</v>
      </c>
      <c r="C59" s="38"/>
      <c r="D59" s="39"/>
      <c r="E59" s="39" t="s">
        <v>159</v>
      </c>
      <c r="F59" s="71" t="s">
        <v>929</v>
      </c>
      <c r="G59" s="40">
        <v>23</v>
      </c>
      <c r="H59" s="189">
        <v>16.5</v>
      </c>
      <c r="I59" s="189">
        <v>17</v>
      </c>
      <c r="J59" s="189"/>
      <c r="K59" s="463">
        <f t="shared" si="8"/>
        <v>17</v>
      </c>
      <c r="L59" s="40"/>
      <c r="M59" s="189"/>
      <c r="N59" s="189"/>
      <c r="O59" s="189"/>
      <c r="P59" s="463">
        <f t="shared" si="9"/>
        <v>0</v>
      </c>
    </row>
    <row r="60" spans="1:16" ht="12.75">
      <c r="A60" s="30" t="s">
        <v>257</v>
      </c>
      <c r="B60" s="31">
        <v>41</v>
      </c>
      <c r="C60" s="38"/>
      <c r="D60" s="39"/>
      <c r="E60" s="39" t="s">
        <v>162</v>
      </c>
      <c r="F60" s="71" t="s">
        <v>163</v>
      </c>
      <c r="G60" s="40">
        <v>1</v>
      </c>
      <c r="H60" s="189">
        <v>0.6</v>
      </c>
      <c r="I60" s="189">
        <v>0.6</v>
      </c>
      <c r="J60" s="189"/>
      <c r="K60" s="463">
        <f t="shared" si="8"/>
        <v>0.6</v>
      </c>
      <c r="L60" s="40"/>
      <c r="M60" s="189"/>
      <c r="N60" s="189"/>
      <c r="O60" s="189"/>
      <c r="P60" s="463">
        <f t="shared" si="9"/>
        <v>0</v>
      </c>
    </row>
    <row r="61" spans="1:16" ht="12.75">
      <c r="A61" s="30" t="s">
        <v>258</v>
      </c>
      <c r="B61" s="31">
        <v>41</v>
      </c>
      <c r="C61" s="38"/>
      <c r="D61" s="39"/>
      <c r="E61" s="39" t="s">
        <v>164</v>
      </c>
      <c r="F61" s="71" t="s">
        <v>165</v>
      </c>
      <c r="G61" s="40">
        <v>0.5</v>
      </c>
      <c r="H61" s="189">
        <v>0.3</v>
      </c>
      <c r="I61" s="189">
        <v>0.5</v>
      </c>
      <c r="J61" s="189"/>
      <c r="K61" s="463">
        <f t="shared" si="8"/>
        <v>0.5</v>
      </c>
      <c r="L61" s="40"/>
      <c r="M61" s="189"/>
      <c r="N61" s="189"/>
      <c r="O61" s="189"/>
      <c r="P61" s="463">
        <f t="shared" si="9"/>
        <v>0</v>
      </c>
    </row>
    <row r="62" spans="1:16" ht="12.75">
      <c r="A62" s="30"/>
      <c r="B62" s="31"/>
      <c r="C62" s="38"/>
      <c r="D62" s="39"/>
      <c r="E62" s="39" t="s">
        <v>166</v>
      </c>
      <c r="F62" s="71" t="s">
        <v>983</v>
      </c>
      <c r="G62" s="40">
        <v>0</v>
      </c>
      <c r="H62" s="189">
        <v>0</v>
      </c>
      <c r="I62" s="189">
        <v>5</v>
      </c>
      <c r="J62" s="189"/>
      <c r="K62" s="463">
        <f t="shared" si="8"/>
        <v>5</v>
      </c>
      <c r="L62" s="40"/>
      <c r="M62" s="189"/>
      <c r="N62" s="189"/>
      <c r="O62" s="189"/>
      <c r="P62" s="463">
        <f t="shared" si="9"/>
        <v>0</v>
      </c>
    </row>
    <row r="63" spans="1:16" ht="12.75">
      <c r="A63" s="30" t="s">
        <v>259</v>
      </c>
      <c r="B63" s="31">
        <v>41</v>
      </c>
      <c r="C63" s="38"/>
      <c r="D63" s="39"/>
      <c r="E63" s="39" t="s">
        <v>95</v>
      </c>
      <c r="F63" s="71" t="s">
        <v>96</v>
      </c>
      <c r="G63" s="40">
        <v>2.5</v>
      </c>
      <c r="H63" s="189">
        <v>2.1</v>
      </c>
      <c r="I63" s="189">
        <v>2.1</v>
      </c>
      <c r="J63" s="189"/>
      <c r="K63" s="463">
        <f t="shared" si="8"/>
        <v>2.1</v>
      </c>
      <c r="L63" s="40"/>
      <c r="M63" s="189"/>
      <c r="N63" s="189"/>
      <c r="O63" s="189"/>
      <c r="P63" s="463">
        <f t="shared" si="9"/>
        <v>0</v>
      </c>
    </row>
    <row r="64" spans="1:16" ht="12.75">
      <c r="A64" s="30" t="s">
        <v>260</v>
      </c>
      <c r="B64" s="31">
        <v>41</v>
      </c>
      <c r="C64" s="38"/>
      <c r="D64" s="39"/>
      <c r="E64" s="39" t="s">
        <v>215</v>
      </c>
      <c r="F64" s="71" t="s">
        <v>812</v>
      </c>
      <c r="G64" s="40">
        <v>1.8</v>
      </c>
      <c r="H64" s="189">
        <v>0.6</v>
      </c>
      <c r="I64" s="189">
        <v>0.5</v>
      </c>
      <c r="J64" s="189"/>
      <c r="K64" s="463">
        <f t="shared" si="8"/>
        <v>0.5</v>
      </c>
      <c r="L64" s="40"/>
      <c r="M64" s="189"/>
      <c r="N64" s="189"/>
      <c r="O64" s="189"/>
      <c r="P64" s="463">
        <f t="shared" si="9"/>
        <v>0</v>
      </c>
    </row>
    <row r="65" spans="1:16" ht="12.75">
      <c r="A65" s="30" t="s">
        <v>261</v>
      </c>
      <c r="B65" s="31"/>
      <c r="C65" s="38"/>
      <c r="D65" s="39"/>
      <c r="E65" s="39" t="s">
        <v>215</v>
      </c>
      <c r="F65" s="71" t="s">
        <v>925</v>
      </c>
      <c r="G65" s="40">
        <v>0</v>
      </c>
      <c r="H65" s="189">
        <v>0</v>
      </c>
      <c r="I65" s="189">
        <v>0</v>
      </c>
      <c r="J65" s="189"/>
      <c r="K65" s="463">
        <f t="shared" si="8"/>
        <v>0</v>
      </c>
      <c r="L65" s="40"/>
      <c r="M65" s="189"/>
      <c r="N65" s="189"/>
      <c r="O65" s="189"/>
      <c r="P65" s="463">
        <f t="shared" si="9"/>
        <v>0</v>
      </c>
    </row>
    <row r="66" spans="1:16" ht="12.75">
      <c r="A66" s="30" t="s">
        <v>262</v>
      </c>
      <c r="B66" s="31">
        <v>41</v>
      </c>
      <c r="C66" s="38"/>
      <c r="D66" s="39"/>
      <c r="E66" s="39" t="s">
        <v>92</v>
      </c>
      <c r="F66" s="71" t="s">
        <v>411</v>
      </c>
      <c r="G66" s="40">
        <v>0</v>
      </c>
      <c r="H66" s="189">
        <v>0</v>
      </c>
      <c r="I66" s="189">
        <v>0.7</v>
      </c>
      <c r="J66" s="189"/>
      <c r="K66" s="463">
        <f>I66+J66</f>
        <v>0.7</v>
      </c>
      <c r="L66" s="40"/>
      <c r="M66" s="189"/>
      <c r="N66" s="189"/>
      <c r="O66" s="189"/>
      <c r="P66" s="463">
        <f>N66+O66</f>
        <v>0</v>
      </c>
    </row>
    <row r="67" spans="1:16" ht="12.75">
      <c r="A67" s="30" t="s">
        <v>263</v>
      </c>
      <c r="B67" s="31">
        <v>41</v>
      </c>
      <c r="C67" s="38"/>
      <c r="D67" s="39"/>
      <c r="E67" s="39" t="s">
        <v>394</v>
      </c>
      <c r="F67" s="71" t="s">
        <v>395</v>
      </c>
      <c r="G67" s="40">
        <v>0.30000000000000004</v>
      </c>
      <c r="H67" s="189">
        <v>0.3</v>
      </c>
      <c r="I67" s="189">
        <v>0.3</v>
      </c>
      <c r="J67" s="189"/>
      <c r="K67" s="463">
        <f t="shared" si="8"/>
        <v>0.3</v>
      </c>
      <c r="L67" s="40"/>
      <c r="M67" s="189"/>
      <c r="N67" s="189"/>
      <c r="O67" s="189"/>
      <c r="P67" s="463">
        <f t="shared" si="9"/>
        <v>0</v>
      </c>
    </row>
    <row r="68" spans="1:16" ht="12.75">
      <c r="A68" s="30" t="s">
        <v>264</v>
      </c>
      <c r="B68" s="31"/>
      <c r="C68" s="38"/>
      <c r="D68" s="39"/>
      <c r="E68" s="39" t="s">
        <v>236</v>
      </c>
      <c r="F68" s="71" t="s">
        <v>930</v>
      </c>
      <c r="G68" s="40">
        <v>0</v>
      </c>
      <c r="H68" s="189">
        <v>0</v>
      </c>
      <c r="I68" s="189">
        <v>0.5</v>
      </c>
      <c r="J68" s="189"/>
      <c r="K68" s="463">
        <f t="shared" si="8"/>
        <v>0.5</v>
      </c>
      <c r="L68" s="40"/>
      <c r="M68" s="189"/>
      <c r="N68" s="189"/>
      <c r="O68" s="189"/>
      <c r="P68" s="463">
        <f t="shared" si="9"/>
        <v>0</v>
      </c>
    </row>
    <row r="69" spans="1:16" ht="12.75">
      <c r="A69" s="30" t="s">
        <v>265</v>
      </c>
      <c r="B69" s="31">
        <v>41</v>
      </c>
      <c r="C69" s="38"/>
      <c r="D69" s="39"/>
      <c r="E69" s="39" t="s">
        <v>170</v>
      </c>
      <c r="F69" s="71" t="s">
        <v>808</v>
      </c>
      <c r="G69" s="40">
        <v>4.9</v>
      </c>
      <c r="H69" s="189">
        <v>0</v>
      </c>
      <c r="I69" s="189">
        <v>4.5</v>
      </c>
      <c r="J69" s="189"/>
      <c r="K69" s="463">
        <f t="shared" si="8"/>
        <v>4.5</v>
      </c>
      <c r="L69" s="40"/>
      <c r="M69" s="189"/>
      <c r="N69" s="189"/>
      <c r="O69" s="189"/>
      <c r="P69" s="463">
        <f t="shared" si="9"/>
        <v>0</v>
      </c>
    </row>
    <row r="70" spans="1:16" ht="12.75">
      <c r="A70" s="30" t="s">
        <v>266</v>
      </c>
      <c r="B70" s="31">
        <v>41</v>
      </c>
      <c r="C70" s="38"/>
      <c r="D70" s="39"/>
      <c r="E70" s="39" t="s">
        <v>118</v>
      </c>
      <c r="F70" s="71" t="s">
        <v>412</v>
      </c>
      <c r="G70" s="40">
        <v>0.1</v>
      </c>
      <c r="H70" s="189">
        <v>0.1</v>
      </c>
      <c r="I70" s="189">
        <v>0.1</v>
      </c>
      <c r="J70" s="189"/>
      <c r="K70" s="463">
        <f t="shared" si="8"/>
        <v>0.1</v>
      </c>
      <c r="L70" s="40"/>
      <c r="M70" s="189"/>
      <c r="N70" s="189"/>
      <c r="O70" s="189"/>
      <c r="P70" s="463">
        <f t="shared" si="9"/>
        <v>0</v>
      </c>
    </row>
    <row r="71" spans="1:16" ht="12.75">
      <c r="A71" s="30" t="s">
        <v>267</v>
      </c>
      <c r="B71" s="31">
        <v>41</v>
      </c>
      <c r="C71" s="38"/>
      <c r="D71" s="39"/>
      <c r="E71" s="39" t="s">
        <v>104</v>
      </c>
      <c r="F71" s="71" t="s">
        <v>185</v>
      </c>
      <c r="G71" s="40">
        <v>1.2</v>
      </c>
      <c r="H71" s="189">
        <v>2.3</v>
      </c>
      <c r="I71" s="189">
        <v>2</v>
      </c>
      <c r="J71" s="189"/>
      <c r="K71" s="463">
        <f aca="true" t="shared" si="10" ref="K71:K79">I71+J71</f>
        <v>2</v>
      </c>
      <c r="L71" s="40"/>
      <c r="M71" s="189"/>
      <c r="N71" s="189"/>
      <c r="O71" s="189"/>
      <c r="P71" s="463">
        <f aca="true" t="shared" si="11" ref="P71:P79">N71+O71</f>
        <v>0</v>
      </c>
    </row>
    <row r="72" spans="1:16" ht="12.75">
      <c r="A72" s="30" t="s">
        <v>268</v>
      </c>
      <c r="B72" s="31">
        <v>41</v>
      </c>
      <c r="C72" s="38"/>
      <c r="D72" s="39"/>
      <c r="E72" s="39" t="s">
        <v>138</v>
      </c>
      <c r="F72" s="71" t="s">
        <v>416</v>
      </c>
      <c r="G72" s="40">
        <v>0.3</v>
      </c>
      <c r="H72" s="189">
        <v>0.3</v>
      </c>
      <c r="I72" s="189">
        <v>0.4</v>
      </c>
      <c r="J72" s="189"/>
      <c r="K72" s="463">
        <f t="shared" si="10"/>
        <v>0.4</v>
      </c>
      <c r="L72" s="40"/>
      <c r="M72" s="189"/>
      <c r="N72" s="189"/>
      <c r="O72" s="189"/>
      <c r="P72" s="463">
        <f t="shared" si="11"/>
        <v>0</v>
      </c>
    </row>
    <row r="73" spans="1:16" ht="12.75">
      <c r="A73" s="30" t="s">
        <v>269</v>
      </c>
      <c r="B73" s="31">
        <v>41</v>
      </c>
      <c r="C73" s="38"/>
      <c r="D73" s="39"/>
      <c r="E73" s="39" t="s">
        <v>205</v>
      </c>
      <c r="F73" s="71" t="s">
        <v>206</v>
      </c>
      <c r="G73" s="40">
        <v>1.2</v>
      </c>
      <c r="H73" s="189">
        <v>0.7</v>
      </c>
      <c r="I73" s="189">
        <v>0.7</v>
      </c>
      <c r="J73" s="189"/>
      <c r="K73" s="463">
        <f t="shared" si="10"/>
        <v>0.7</v>
      </c>
      <c r="L73" s="40"/>
      <c r="M73" s="189"/>
      <c r="N73" s="189"/>
      <c r="O73" s="189"/>
      <c r="P73" s="463">
        <f t="shared" si="11"/>
        <v>0</v>
      </c>
    </row>
    <row r="74" spans="1:16" ht="12.75">
      <c r="A74" s="30" t="s">
        <v>270</v>
      </c>
      <c r="B74" s="31">
        <v>41</v>
      </c>
      <c r="C74" s="38"/>
      <c r="D74" s="39"/>
      <c r="E74" s="39" t="s">
        <v>86</v>
      </c>
      <c r="F74" s="71" t="s">
        <v>87</v>
      </c>
      <c r="G74" s="40">
        <v>0.5</v>
      </c>
      <c r="H74" s="189">
        <v>0.6</v>
      </c>
      <c r="I74" s="189">
        <v>0.7</v>
      </c>
      <c r="J74" s="189"/>
      <c r="K74" s="463">
        <f t="shared" si="10"/>
        <v>0.7</v>
      </c>
      <c r="L74" s="40"/>
      <c r="M74" s="189"/>
      <c r="N74" s="189"/>
      <c r="O74" s="189"/>
      <c r="P74" s="463">
        <f t="shared" si="11"/>
        <v>0</v>
      </c>
    </row>
    <row r="75" spans="1:16" ht="12.75">
      <c r="A75" s="30" t="s">
        <v>423</v>
      </c>
      <c r="B75" s="31"/>
      <c r="C75" s="38"/>
      <c r="D75" s="39"/>
      <c r="E75" s="39">
        <v>637027</v>
      </c>
      <c r="F75" s="71" t="s">
        <v>807</v>
      </c>
      <c r="G75" s="40">
        <v>0</v>
      </c>
      <c r="H75" s="189">
        <v>0</v>
      </c>
      <c r="I75" s="189">
        <v>0.2</v>
      </c>
      <c r="J75" s="189"/>
      <c r="K75" s="463">
        <f t="shared" si="10"/>
        <v>0.2</v>
      </c>
      <c r="L75" s="40"/>
      <c r="M75" s="189"/>
      <c r="N75" s="189"/>
      <c r="O75" s="189"/>
      <c r="P75" s="463">
        <f t="shared" si="11"/>
        <v>0</v>
      </c>
    </row>
    <row r="76" spans="1:16" s="14" customFormat="1" ht="12.75">
      <c r="A76" s="30" t="s">
        <v>424</v>
      </c>
      <c r="B76" s="137">
        <v>41</v>
      </c>
      <c r="C76" s="56"/>
      <c r="D76" s="61"/>
      <c r="E76" s="61" t="s">
        <v>89</v>
      </c>
      <c r="F76" s="65" t="s">
        <v>90</v>
      </c>
      <c r="G76" s="199">
        <v>0.2</v>
      </c>
      <c r="H76" s="200">
        <v>0.2</v>
      </c>
      <c r="I76" s="200">
        <v>0.2</v>
      </c>
      <c r="J76" s="200"/>
      <c r="K76" s="438">
        <f t="shared" si="10"/>
        <v>0.2</v>
      </c>
      <c r="L76" s="199"/>
      <c r="M76" s="200"/>
      <c r="N76" s="200"/>
      <c r="O76" s="200"/>
      <c r="P76" s="438">
        <f t="shared" si="11"/>
        <v>0</v>
      </c>
    </row>
    <row r="77" spans="1:16" ht="12.75">
      <c r="A77" s="30" t="s">
        <v>425</v>
      </c>
      <c r="B77" s="31">
        <v>41</v>
      </c>
      <c r="C77" s="38"/>
      <c r="D77" s="39"/>
      <c r="E77" s="39" t="s">
        <v>413</v>
      </c>
      <c r="F77" s="71" t="s">
        <v>414</v>
      </c>
      <c r="G77" s="40">
        <v>0</v>
      </c>
      <c r="H77" s="189">
        <v>0.2</v>
      </c>
      <c r="I77" s="189">
        <v>0</v>
      </c>
      <c r="J77" s="189"/>
      <c r="K77" s="463">
        <f t="shared" si="10"/>
        <v>0</v>
      </c>
      <c r="L77" s="40"/>
      <c r="M77" s="189"/>
      <c r="N77" s="189"/>
      <c r="O77" s="189"/>
      <c r="P77" s="463">
        <f t="shared" si="11"/>
        <v>0</v>
      </c>
    </row>
    <row r="78" spans="1:16" ht="12.75">
      <c r="A78" s="30" t="s">
        <v>426</v>
      </c>
      <c r="B78" s="31"/>
      <c r="C78" s="38"/>
      <c r="D78" s="39"/>
      <c r="E78" s="39">
        <v>717002</v>
      </c>
      <c r="F78" s="71" t="s">
        <v>931</v>
      </c>
      <c r="G78" s="40">
        <v>0</v>
      </c>
      <c r="H78" s="189">
        <v>0</v>
      </c>
      <c r="I78" s="189">
        <v>0</v>
      </c>
      <c r="J78" s="189"/>
      <c r="K78" s="463">
        <f t="shared" si="10"/>
        <v>0</v>
      </c>
      <c r="L78" s="40"/>
      <c r="M78" s="189"/>
      <c r="N78" s="189"/>
      <c r="O78" s="189"/>
      <c r="P78" s="463">
        <f t="shared" si="11"/>
        <v>0</v>
      </c>
    </row>
    <row r="79" spans="1:16" ht="12.75">
      <c r="A79" s="30" t="s">
        <v>427</v>
      </c>
      <c r="B79" s="31"/>
      <c r="C79" s="38"/>
      <c r="D79" s="39"/>
      <c r="E79" s="39">
        <v>642026</v>
      </c>
      <c r="F79" s="71" t="s">
        <v>932</v>
      </c>
      <c r="G79" s="40">
        <v>0.1</v>
      </c>
      <c r="H79" s="189">
        <v>0</v>
      </c>
      <c r="I79" s="189">
        <v>0</v>
      </c>
      <c r="J79" s="189"/>
      <c r="K79" s="463">
        <f t="shared" si="10"/>
        <v>0</v>
      </c>
      <c r="L79" s="40"/>
      <c r="M79" s="189"/>
      <c r="N79" s="189"/>
      <c r="O79" s="189"/>
      <c r="P79" s="463">
        <f t="shared" si="11"/>
        <v>0</v>
      </c>
    </row>
    <row r="80" spans="1:16" ht="12.75">
      <c r="A80" s="30" t="s">
        <v>428</v>
      </c>
      <c r="B80" s="31"/>
      <c r="C80" s="38"/>
      <c r="D80" s="39"/>
      <c r="E80" s="834" t="s">
        <v>429</v>
      </c>
      <c r="F80" s="835"/>
      <c r="G80" s="187">
        <f>SUM(G81:G112)</f>
        <v>66.79999999999998</v>
      </c>
      <c r="H80" s="187">
        <f aca="true" t="shared" si="12" ref="H80:P80">SUM(H81:H112)</f>
        <v>57.1</v>
      </c>
      <c r="I80" s="187">
        <f t="shared" si="12"/>
        <v>62.599999999999994</v>
      </c>
      <c r="J80" s="187">
        <f t="shared" si="12"/>
        <v>0</v>
      </c>
      <c r="K80" s="187">
        <f t="shared" si="12"/>
        <v>62.599999999999994</v>
      </c>
      <c r="L80" s="187">
        <f t="shared" si="12"/>
        <v>0</v>
      </c>
      <c r="M80" s="187">
        <f t="shared" si="12"/>
        <v>0</v>
      </c>
      <c r="N80" s="187">
        <f t="shared" si="12"/>
        <v>0</v>
      </c>
      <c r="O80" s="187">
        <f t="shared" si="12"/>
        <v>0</v>
      </c>
      <c r="P80" s="187">
        <f t="shared" si="12"/>
        <v>0</v>
      </c>
    </row>
    <row r="81" spans="1:16" ht="12.75">
      <c r="A81" s="30" t="s">
        <v>430</v>
      </c>
      <c r="B81" s="31">
        <v>41</v>
      </c>
      <c r="C81" s="38"/>
      <c r="D81" s="39"/>
      <c r="E81" s="39" t="s">
        <v>59</v>
      </c>
      <c r="F81" s="71" t="s">
        <v>60</v>
      </c>
      <c r="G81" s="40">
        <v>30.9</v>
      </c>
      <c r="H81" s="189">
        <v>31</v>
      </c>
      <c r="I81" s="189">
        <v>31</v>
      </c>
      <c r="J81" s="189"/>
      <c r="K81" s="463">
        <f>I81+J81</f>
        <v>31</v>
      </c>
      <c r="L81" s="40"/>
      <c r="M81" s="189"/>
      <c r="N81" s="189"/>
      <c r="O81" s="189"/>
      <c r="P81" s="463">
        <f>N81+O81</f>
        <v>0</v>
      </c>
    </row>
    <row r="82" spans="1:16" ht="12.75">
      <c r="A82" s="30" t="s">
        <v>431</v>
      </c>
      <c r="B82" s="31">
        <v>41</v>
      </c>
      <c r="C82" s="38"/>
      <c r="D82" s="39"/>
      <c r="E82" s="39" t="s">
        <v>61</v>
      </c>
      <c r="F82" s="71" t="s">
        <v>62</v>
      </c>
      <c r="G82" s="40">
        <v>0.8</v>
      </c>
      <c r="H82" s="189">
        <v>0.2</v>
      </c>
      <c r="I82" s="189">
        <v>0.2</v>
      </c>
      <c r="J82" s="189"/>
      <c r="K82" s="463">
        <f aca="true" t="shared" si="13" ref="K82:K107">I82+J82</f>
        <v>0.2</v>
      </c>
      <c r="L82" s="40"/>
      <c r="M82" s="189"/>
      <c r="N82" s="189"/>
      <c r="O82" s="189"/>
      <c r="P82" s="463">
        <f aca="true" t="shared" si="14" ref="P82:P107">N82+O82</f>
        <v>0</v>
      </c>
    </row>
    <row r="83" spans="1:16" ht="12.75">
      <c r="A83" s="30" t="s">
        <v>432</v>
      </c>
      <c r="B83" s="31">
        <v>41</v>
      </c>
      <c r="C83" s="38"/>
      <c r="D83" s="39"/>
      <c r="E83" s="39" t="s">
        <v>203</v>
      </c>
      <c r="F83" s="71" t="s">
        <v>204</v>
      </c>
      <c r="G83" s="40">
        <v>0.6000000000000001</v>
      </c>
      <c r="H83" s="189">
        <v>1.3</v>
      </c>
      <c r="I83" s="189">
        <v>1.3</v>
      </c>
      <c r="J83" s="189"/>
      <c r="K83" s="463">
        <f t="shared" si="13"/>
        <v>1.3</v>
      </c>
      <c r="L83" s="40"/>
      <c r="M83" s="189"/>
      <c r="N83" s="189"/>
      <c r="O83" s="189"/>
      <c r="P83" s="463">
        <f t="shared" si="14"/>
        <v>0</v>
      </c>
    </row>
    <row r="84" spans="1:16" ht="12.75">
      <c r="A84" s="30" t="s">
        <v>272</v>
      </c>
      <c r="B84" s="31">
        <v>41</v>
      </c>
      <c r="C84" s="38"/>
      <c r="D84" s="39"/>
      <c r="E84" s="39" t="s">
        <v>63</v>
      </c>
      <c r="F84" s="71" t="s">
        <v>64</v>
      </c>
      <c r="G84" s="40">
        <v>0</v>
      </c>
      <c r="H84" s="189">
        <v>0</v>
      </c>
      <c r="I84" s="189">
        <v>0</v>
      </c>
      <c r="J84" s="189"/>
      <c r="K84" s="463">
        <f t="shared" si="13"/>
        <v>0</v>
      </c>
      <c r="L84" s="40"/>
      <c r="M84" s="189"/>
      <c r="N84" s="189"/>
      <c r="O84" s="189"/>
      <c r="P84" s="463">
        <f t="shared" si="14"/>
        <v>0</v>
      </c>
    </row>
    <row r="85" spans="1:16" ht="12.75">
      <c r="A85" s="30" t="s">
        <v>274</v>
      </c>
      <c r="B85" s="31">
        <v>41</v>
      </c>
      <c r="C85" s="38"/>
      <c r="D85" s="39"/>
      <c r="E85" s="39" t="s">
        <v>65</v>
      </c>
      <c r="F85" s="71" t="s">
        <v>66</v>
      </c>
      <c r="G85" s="40">
        <v>2</v>
      </c>
      <c r="H85" s="189">
        <v>2</v>
      </c>
      <c r="I85" s="189">
        <v>2</v>
      </c>
      <c r="J85" s="189"/>
      <c r="K85" s="463">
        <f t="shared" si="13"/>
        <v>2</v>
      </c>
      <c r="L85" s="40"/>
      <c r="M85" s="189"/>
      <c r="N85" s="189"/>
      <c r="O85" s="189"/>
      <c r="P85" s="463">
        <f t="shared" si="14"/>
        <v>0</v>
      </c>
    </row>
    <row r="86" spans="1:16" ht="12.75">
      <c r="A86" s="30" t="s">
        <v>276</v>
      </c>
      <c r="B86" s="31">
        <v>41</v>
      </c>
      <c r="C86" s="38"/>
      <c r="D86" s="39"/>
      <c r="E86" s="39" t="s">
        <v>175</v>
      </c>
      <c r="F86" s="71" t="s">
        <v>176</v>
      </c>
      <c r="G86" s="40">
        <v>1</v>
      </c>
      <c r="H86" s="189">
        <v>1.2</v>
      </c>
      <c r="I86" s="189">
        <v>1.3</v>
      </c>
      <c r="J86" s="189"/>
      <c r="K86" s="463">
        <f t="shared" si="13"/>
        <v>1.3</v>
      </c>
      <c r="L86" s="40"/>
      <c r="M86" s="189"/>
      <c r="N86" s="189"/>
      <c r="O86" s="189"/>
      <c r="P86" s="463">
        <f t="shared" si="14"/>
        <v>0</v>
      </c>
    </row>
    <row r="87" spans="1:16" ht="12.75">
      <c r="A87" s="30" t="s">
        <v>278</v>
      </c>
      <c r="B87" s="31">
        <v>41</v>
      </c>
      <c r="C87" s="38"/>
      <c r="D87" s="39"/>
      <c r="E87" s="39" t="s">
        <v>67</v>
      </c>
      <c r="F87" s="71" t="s">
        <v>68</v>
      </c>
      <c r="G87" s="40">
        <v>0.5</v>
      </c>
      <c r="H87" s="189">
        <v>0.4</v>
      </c>
      <c r="I87" s="189">
        <v>0.5</v>
      </c>
      <c r="J87" s="189"/>
      <c r="K87" s="463">
        <f t="shared" si="13"/>
        <v>0.5</v>
      </c>
      <c r="L87" s="40"/>
      <c r="M87" s="189"/>
      <c r="N87" s="189"/>
      <c r="O87" s="189"/>
      <c r="P87" s="463">
        <f t="shared" si="14"/>
        <v>0</v>
      </c>
    </row>
    <row r="88" spans="1:16" ht="12.75">
      <c r="A88" s="30" t="s">
        <v>281</v>
      </c>
      <c r="B88" s="31">
        <v>41</v>
      </c>
      <c r="C88" s="38"/>
      <c r="D88" s="39"/>
      <c r="E88" s="39" t="s">
        <v>69</v>
      </c>
      <c r="F88" s="71" t="s">
        <v>70</v>
      </c>
      <c r="G88" s="40">
        <v>4.3</v>
      </c>
      <c r="H88" s="189">
        <v>4.5</v>
      </c>
      <c r="I88" s="189">
        <v>4.7</v>
      </c>
      <c r="J88" s="189"/>
      <c r="K88" s="463">
        <f t="shared" si="13"/>
        <v>4.7</v>
      </c>
      <c r="L88" s="40"/>
      <c r="M88" s="189"/>
      <c r="N88" s="189"/>
      <c r="O88" s="189"/>
      <c r="P88" s="463">
        <f t="shared" si="14"/>
        <v>0</v>
      </c>
    </row>
    <row r="89" spans="1:16" ht="12.75">
      <c r="A89" s="30" t="s">
        <v>283</v>
      </c>
      <c r="B89" s="31">
        <v>41</v>
      </c>
      <c r="C89" s="38"/>
      <c r="D89" s="39"/>
      <c r="E89" s="39" t="s">
        <v>71</v>
      </c>
      <c r="F89" s="71" t="s">
        <v>72</v>
      </c>
      <c r="G89" s="40">
        <v>0.30000000000000004</v>
      </c>
      <c r="H89" s="189">
        <v>0.3</v>
      </c>
      <c r="I89" s="189">
        <v>0.3</v>
      </c>
      <c r="J89" s="189"/>
      <c r="K89" s="463">
        <f t="shared" si="13"/>
        <v>0.3</v>
      </c>
      <c r="L89" s="40"/>
      <c r="M89" s="189"/>
      <c r="N89" s="189"/>
      <c r="O89" s="189"/>
      <c r="P89" s="463">
        <f t="shared" si="14"/>
        <v>0</v>
      </c>
    </row>
    <row r="90" spans="1:16" ht="12.75">
      <c r="A90" s="30" t="s">
        <v>285</v>
      </c>
      <c r="B90" s="31">
        <v>41</v>
      </c>
      <c r="C90" s="38"/>
      <c r="D90" s="39"/>
      <c r="E90" s="39" t="s">
        <v>74</v>
      </c>
      <c r="F90" s="71" t="s">
        <v>75</v>
      </c>
      <c r="G90" s="40">
        <v>0.5</v>
      </c>
      <c r="H90" s="189">
        <v>0.9</v>
      </c>
      <c r="I90" s="189">
        <v>1</v>
      </c>
      <c r="J90" s="189"/>
      <c r="K90" s="463">
        <f t="shared" si="13"/>
        <v>1</v>
      </c>
      <c r="L90" s="40"/>
      <c r="M90" s="189"/>
      <c r="N90" s="189"/>
      <c r="O90" s="189"/>
      <c r="P90" s="463">
        <f t="shared" si="14"/>
        <v>0</v>
      </c>
    </row>
    <row r="91" spans="1:16" ht="12.75">
      <c r="A91" s="30" t="s">
        <v>286</v>
      </c>
      <c r="B91" s="31">
        <v>41</v>
      </c>
      <c r="C91" s="38"/>
      <c r="D91" s="39"/>
      <c r="E91" s="39" t="s">
        <v>77</v>
      </c>
      <c r="F91" s="71" t="s">
        <v>78</v>
      </c>
      <c r="G91" s="40">
        <v>0.30000000000000004</v>
      </c>
      <c r="H91" s="189">
        <v>0.3</v>
      </c>
      <c r="I91" s="189">
        <v>0.4</v>
      </c>
      <c r="J91" s="189"/>
      <c r="K91" s="463">
        <f t="shared" si="13"/>
        <v>0.4</v>
      </c>
      <c r="L91" s="40"/>
      <c r="M91" s="189"/>
      <c r="N91" s="189"/>
      <c r="O91" s="189"/>
      <c r="P91" s="463">
        <f t="shared" si="14"/>
        <v>0</v>
      </c>
    </row>
    <row r="92" spans="1:16" ht="12.75">
      <c r="A92" s="30" t="s">
        <v>287</v>
      </c>
      <c r="B92" s="31">
        <v>41</v>
      </c>
      <c r="C92" s="38"/>
      <c r="D92" s="39"/>
      <c r="E92" s="39" t="s">
        <v>83</v>
      </c>
      <c r="F92" s="71" t="s">
        <v>84</v>
      </c>
      <c r="G92" s="40">
        <v>1.5</v>
      </c>
      <c r="H92" s="189">
        <v>1.5</v>
      </c>
      <c r="I92" s="189">
        <v>1.6</v>
      </c>
      <c r="J92" s="189"/>
      <c r="K92" s="463">
        <f t="shared" si="13"/>
        <v>1.6</v>
      </c>
      <c r="L92" s="40"/>
      <c r="M92" s="189"/>
      <c r="N92" s="189"/>
      <c r="O92" s="189"/>
      <c r="P92" s="463">
        <f t="shared" si="14"/>
        <v>0</v>
      </c>
    </row>
    <row r="93" spans="1:16" ht="12.75">
      <c r="A93" s="30" t="s">
        <v>289</v>
      </c>
      <c r="B93" s="31">
        <v>41</v>
      </c>
      <c r="C93" s="38"/>
      <c r="D93" s="39"/>
      <c r="E93" s="39" t="s">
        <v>159</v>
      </c>
      <c r="F93" s="71" t="s">
        <v>929</v>
      </c>
      <c r="G93" s="40">
        <v>16</v>
      </c>
      <c r="H93" s="189">
        <v>8.9</v>
      </c>
      <c r="I93" s="189">
        <v>10</v>
      </c>
      <c r="J93" s="189"/>
      <c r="K93" s="463">
        <f t="shared" si="13"/>
        <v>10</v>
      </c>
      <c r="L93" s="40"/>
      <c r="M93" s="189"/>
      <c r="N93" s="189"/>
      <c r="O93" s="189"/>
      <c r="P93" s="463">
        <f t="shared" si="14"/>
        <v>0</v>
      </c>
    </row>
    <row r="94" spans="1:16" ht="12.75">
      <c r="A94" s="30" t="s">
        <v>291</v>
      </c>
      <c r="B94" s="31">
        <v>41</v>
      </c>
      <c r="C94" s="38"/>
      <c r="D94" s="39"/>
      <c r="E94" s="39" t="s">
        <v>162</v>
      </c>
      <c r="F94" s="71" t="s">
        <v>163</v>
      </c>
      <c r="G94" s="40">
        <v>0.6000000000000001</v>
      </c>
      <c r="H94" s="189">
        <v>0.3</v>
      </c>
      <c r="I94" s="189">
        <v>0.4</v>
      </c>
      <c r="J94" s="189"/>
      <c r="K94" s="463">
        <f t="shared" si="13"/>
        <v>0.4</v>
      </c>
      <c r="L94" s="40"/>
      <c r="M94" s="189"/>
      <c r="N94" s="189"/>
      <c r="O94" s="189"/>
      <c r="P94" s="463">
        <f t="shared" si="14"/>
        <v>0</v>
      </c>
    </row>
    <row r="95" spans="1:16" ht="12.75">
      <c r="A95" s="30" t="s">
        <v>292</v>
      </c>
      <c r="B95" s="31">
        <v>41</v>
      </c>
      <c r="C95" s="38"/>
      <c r="D95" s="39"/>
      <c r="E95" s="39" t="s">
        <v>164</v>
      </c>
      <c r="F95" s="71" t="s">
        <v>165</v>
      </c>
      <c r="G95" s="40">
        <v>0.30000000000000004</v>
      </c>
      <c r="H95" s="189">
        <v>0.1</v>
      </c>
      <c r="I95" s="189">
        <v>0.2</v>
      </c>
      <c r="J95" s="189"/>
      <c r="K95" s="463">
        <f t="shared" si="13"/>
        <v>0.2</v>
      </c>
      <c r="L95" s="40"/>
      <c r="M95" s="189"/>
      <c r="N95" s="189"/>
      <c r="O95" s="189"/>
      <c r="P95" s="463">
        <f t="shared" si="14"/>
        <v>0</v>
      </c>
    </row>
    <row r="96" spans="1:16" ht="12.75">
      <c r="A96" s="30" t="s">
        <v>294</v>
      </c>
      <c r="B96" s="31"/>
      <c r="C96" s="38"/>
      <c r="D96" s="39"/>
      <c r="E96" s="39" t="s">
        <v>166</v>
      </c>
      <c r="F96" s="71" t="s">
        <v>933</v>
      </c>
      <c r="G96" s="40">
        <v>0</v>
      </c>
      <c r="H96" s="189">
        <v>0</v>
      </c>
      <c r="I96" s="189">
        <v>0.3</v>
      </c>
      <c r="J96" s="189"/>
      <c r="K96" s="463">
        <f t="shared" si="13"/>
        <v>0.3</v>
      </c>
      <c r="L96" s="40"/>
      <c r="M96" s="189"/>
      <c r="N96" s="189"/>
      <c r="O96" s="189"/>
      <c r="P96" s="463">
        <f t="shared" si="14"/>
        <v>0</v>
      </c>
    </row>
    <row r="97" spans="1:16" ht="12.75">
      <c r="A97" s="30" t="s">
        <v>295</v>
      </c>
      <c r="B97" s="31">
        <v>41</v>
      </c>
      <c r="C97" s="38"/>
      <c r="D97" s="39"/>
      <c r="E97" s="39" t="s">
        <v>95</v>
      </c>
      <c r="F97" s="71" t="s">
        <v>96</v>
      </c>
      <c r="G97" s="40">
        <v>1.7000000000000002</v>
      </c>
      <c r="H97" s="189">
        <v>1.7</v>
      </c>
      <c r="I97" s="189">
        <v>1.4</v>
      </c>
      <c r="J97" s="189"/>
      <c r="K97" s="463">
        <f t="shared" si="13"/>
        <v>1.4</v>
      </c>
      <c r="L97" s="40"/>
      <c r="M97" s="189"/>
      <c r="N97" s="189"/>
      <c r="O97" s="189"/>
      <c r="P97" s="463">
        <f t="shared" si="14"/>
        <v>0</v>
      </c>
    </row>
    <row r="98" spans="1:16" ht="12.75">
      <c r="A98" s="30" t="s">
        <v>298</v>
      </c>
      <c r="B98" s="31">
        <v>41</v>
      </c>
      <c r="C98" s="38"/>
      <c r="D98" s="39"/>
      <c r="E98" s="39" t="s">
        <v>215</v>
      </c>
      <c r="F98" s="71" t="s">
        <v>812</v>
      </c>
      <c r="G98" s="40">
        <v>1.4</v>
      </c>
      <c r="H98" s="189">
        <v>0.6</v>
      </c>
      <c r="I98" s="189">
        <v>0.5</v>
      </c>
      <c r="J98" s="189"/>
      <c r="K98" s="463">
        <f t="shared" si="13"/>
        <v>0.5</v>
      </c>
      <c r="L98" s="40"/>
      <c r="M98" s="189"/>
      <c r="N98" s="189"/>
      <c r="O98" s="189"/>
      <c r="P98" s="463">
        <f t="shared" si="14"/>
        <v>0</v>
      </c>
    </row>
    <row r="99" spans="1:16" ht="12.75">
      <c r="A99" s="30" t="s">
        <v>300</v>
      </c>
      <c r="B99" s="31"/>
      <c r="C99" s="38"/>
      <c r="D99" s="39"/>
      <c r="E99" s="39" t="s">
        <v>215</v>
      </c>
      <c r="F99" s="71" t="s">
        <v>925</v>
      </c>
      <c r="G99" s="40">
        <v>0</v>
      </c>
      <c r="H99" s="189">
        <v>0</v>
      </c>
      <c r="I99" s="189">
        <v>0</v>
      </c>
      <c r="J99" s="189"/>
      <c r="K99" s="463">
        <f t="shared" si="13"/>
        <v>0</v>
      </c>
      <c r="L99" s="40"/>
      <c r="M99" s="189"/>
      <c r="N99" s="189"/>
      <c r="O99" s="189"/>
      <c r="P99" s="463">
        <f t="shared" si="14"/>
        <v>0</v>
      </c>
    </row>
    <row r="100" spans="1:16" ht="12.75">
      <c r="A100" s="30" t="s">
        <v>301</v>
      </c>
      <c r="B100" s="31">
        <v>41</v>
      </c>
      <c r="C100" s="38"/>
      <c r="D100" s="39"/>
      <c r="E100" s="39" t="s">
        <v>92</v>
      </c>
      <c r="F100" s="71" t="s">
        <v>411</v>
      </c>
      <c r="G100" s="40">
        <v>0</v>
      </c>
      <c r="H100" s="189">
        <v>0</v>
      </c>
      <c r="I100" s="189">
        <v>0.3</v>
      </c>
      <c r="J100" s="189"/>
      <c r="K100" s="463">
        <f>I100+J100</f>
        <v>0.3</v>
      </c>
      <c r="L100" s="40"/>
      <c r="M100" s="189"/>
      <c r="N100" s="189"/>
      <c r="O100" s="189"/>
      <c r="P100" s="463">
        <f>N100+O100</f>
        <v>0</v>
      </c>
    </row>
    <row r="101" spans="1:16" s="14" customFormat="1" ht="12.75">
      <c r="A101" s="30" t="s">
        <v>302</v>
      </c>
      <c r="B101" s="137">
        <v>41</v>
      </c>
      <c r="C101" s="56"/>
      <c r="D101" s="61"/>
      <c r="E101" s="61" t="s">
        <v>394</v>
      </c>
      <c r="F101" s="65" t="s">
        <v>395</v>
      </c>
      <c r="G101" s="199">
        <v>0</v>
      </c>
      <c r="H101" s="200">
        <v>0</v>
      </c>
      <c r="I101" s="200">
        <v>0</v>
      </c>
      <c r="J101" s="200"/>
      <c r="K101" s="438">
        <f>I101+J101</f>
        <v>0</v>
      </c>
      <c r="L101" s="199"/>
      <c r="M101" s="200"/>
      <c r="N101" s="200"/>
      <c r="O101" s="200"/>
      <c r="P101" s="438">
        <f>N101+O101</f>
        <v>0</v>
      </c>
    </row>
    <row r="102" spans="1:16" s="14" customFormat="1" ht="12.75">
      <c r="A102" s="30" t="s">
        <v>303</v>
      </c>
      <c r="B102" s="137"/>
      <c r="C102" s="56"/>
      <c r="D102" s="61"/>
      <c r="E102" s="61">
        <v>635004</v>
      </c>
      <c r="F102" s="65" t="s">
        <v>926</v>
      </c>
      <c r="G102" s="199">
        <v>0</v>
      </c>
      <c r="H102" s="200">
        <v>0</v>
      </c>
      <c r="I102" s="200">
        <v>0.4</v>
      </c>
      <c r="J102" s="200"/>
      <c r="K102" s="438">
        <f t="shared" si="13"/>
        <v>0.4</v>
      </c>
      <c r="L102" s="199"/>
      <c r="M102" s="200"/>
      <c r="N102" s="200"/>
      <c r="O102" s="200"/>
      <c r="P102" s="463">
        <f>N102+O102</f>
        <v>0</v>
      </c>
    </row>
    <row r="103" spans="1:16" s="14" customFormat="1" ht="12.75">
      <c r="A103" s="30" t="s">
        <v>304</v>
      </c>
      <c r="B103" s="137">
        <v>41</v>
      </c>
      <c r="C103" s="56"/>
      <c r="D103" s="61"/>
      <c r="E103" s="61" t="s">
        <v>170</v>
      </c>
      <c r="F103" s="65" t="s">
        <v>809</v>
      </c>
      <c r="G103" s="199">
        <v>2.4</v>
      </c>
      <c r="H103" s="200">
        <v>0</v>
      </c>
      <c r="I103" s="200">
        <v>2</v>
      </c>
      <c r="J103" s="200"/>
      <c r="K103" s="438">
        <f t="shared" si="13"/>
        <v>2</v>
      </c>
      <c r="L103" s="199"/>
      <c r="M103" s="200"/>
      <c r="N103" s="200"/>
      <c r="O103" s="200"/>
      <c r="P103" s="438">
        <f t="shared" si="14"/>
        <v>0</v>
      </c>
    </row>
    <row r="104" spans="1:16" ht="12.75">
      <c r="A104" s="30" t="s">
        <v>305</v>
      </c>
      <c r="B104" s="31">
        <v>41</v>
      </c>
      <c r="C104" s="38"/>
      <c r="D104" s="39"/>
      <c r="E104" s="39" t="s">
        <v>118</v>
      </c>
      <c r="F104" s="71" t="s">
        <v>412</v>
      </c>
      <c r="G104" s="40">
        <v>0</v>
      </c>
      <c r="H104" s="189">
        <v>0</v>
      </c>
      <c r="I104" s="189">
        <v>0.1</v>
      </c>
      <c r="J104" s="189"/>
      <c r="K104" s="463">
        <f t="shared" si="13"/>
        <v>0.1</v>
      </c>
      <c r="L104" s="40"/>
      <c r="M104" s="189"/>
      <c r="N104" s="189"/>
      <c r="O104" s="189"/>
      <c r="P104" s="463">
        <f t="shared" si="14"/>
        <v>0</v>
      </c>
    </row>
    <row r="105" spans="1:16" ht="12.75">
      <c r="A105" s="30" t="s">
        <v>306</v>
      </c>
      <c r="B105" s="31">
        <v>41</v>
      </c>
      <c r="C105" s="38"/>
      <c r="D105" s="39"/>
      <c r="E105" s="39" t="s">
        <v>104</v>
      </c>
      <c r="F105" s="71" t="s">
        <v>185</v>
      </c>
      <c r="G105" s="40">
        <v>0.30000000000000004</v>
      </c>
      <c r="H105" s="189">
        <v>1</v>
      </c>
      <c r="I105" s="189">
        <v>1</v>
      </c>
      <c r="J105" s="189"/>
      <c r="K105" s="463">
        <f>I105+J105</f>
        <v>1</v>
      </c>
      <c r="L105" s="40"/>
      <c r="M105" s="189"/>
      <c r="N105" s="189"/>
      <c r="O105" s="189"/>
      <c r="P105" s="463">
        <f>N105+O105</f>
        <v>0</v>
      </c>
    </row>
    <row r="106" spans="1:16" ht="12.75">
      <c r="A106" s="30" t="s">
        <v>307</v>
      </c>
      <c r="B106" s="31">
        <v>41</v>
      </c>
      <c r="C106" s="38"/>
      <c r="D106" s="39"/>
      <c r="E106" s="39" t="s">
        <v>138</v>
      </c>
      <c r="F106" s="71" t="s">
        <v>416</v>
      </c>
      <c r="G106" s="40">
        <v>0.1</v>
      </c>
      <c r="H106" s="189">
        <v>0</v>
      </c>
      <c r="I106" s="189">
        <v>0.1</v>
      </c>
      <c r="J106" s="189"/>
      <c r="K106" s="463">
        <f t="shared" si="13"/>
        <v>0.1</v>
      </c>
      <c r="L106" s="40"/>
      <c r="M106" s="189"/>
      <c r="N106" s="189"/>
      <c r="O106" s="189"/>
      <c r="P106" s="463">
        <f t="shared" si="14"/>
        <v>0</v>
      </c>
    </row>
    <row r="107" spans="1:16" ht="12.75">
      <c r="A107" s="30" t="s">
        <v>308</v>
      </c>
      <c r="B107" s="31">
        <v>41</v>
      </c>
      <c r="C107" s="38"/>
      <c r="D107" s="39"/>
      <c r="E107" s="39" t="s">
        <v>205</v>
      </c>
      <c r="F107" s="71" t="s">
        <v>206</v>
      </c>
      <c r="G107" s="40">
        <v>0.8</v>
      </c>
      <c r="H107" s="189">
        <v>0.5</v>
      </c>
      <c r="I107" s="189">
        <v>0.6</v>
      </c>
      <c r="J107" s="189"/>
      <c r="K107" s="463">
        <f t="shared" si="13"/>
        <v>0.6</v>
      </c>
      <c r="L107" s="40"/>
      <c r="M107" s="189"/>
      <c r="N107" s="189"/>
      <c r="O107" s="189"/>
      <c r="P107" s="463">
        <f t="shared" si="14"/>
        <v>0</v>
      </c>
    </row>
    <row r="108" spans="1:16" s="14" customFormat="1" ht="12.75">
      <c r="A108" s="30" t="s">
        <v>309</v>
      </c>
      <c r="B108" s="137">
        <v>41</v>
      </c>
      <c r="C108" s="56"/>
      <c r="D108" s="61"/>
      <c r="E108" s="61" t="s">
        <v>86</v>
      </c>
      <c r="F108" s="65" t="s">
        <v>87</v>
      </c>
      <c r="G108" s="199">
        <v>0.2</v>
      </c>
      <c r="H108" s="200">
        <v>0.2</v>
      </c>
      <c r="I108" s="200">
        <v>0.3</v>
      </c>
      <c r="J108" s="200"/>
      <c r="K108" s="438">
        <f>I108+J108</f>
        <v>0.3</v>
      </c>
      <c r="L108" s="199"/>
      <c r="M108" s="200"/>
      <c r="N108" s="200"/>
      <c r="O108" s="200"/>
      <c r="P108" s="438">
        <f>N108+O108</f>
        <v>0</v>
      </c>
    </row>
    <row r="109" spans="1:16" ht="12.75">
      <c r="A109" s="30" t="s">
        <v>310</v>
      </c>
      <c r="B109" s="31"/>
      <c r="C109" s="38"/>
      <c r="D109" s="39"/>
      <c r="E109" s="39" t="s">
        <v>183</v>
      </c>
      <c r="F109" s="71" t="s">
        <v>934</v>
      </c>
      <c r="G109" s="40">
        <v>0</v>
      </c>
      <c r="H109" s="189">
        <v>0</v>
      </c>
      <c r="I109" s="189">
        <v>0.2</v>
      </c>
      <c r="J109" s="189"/>
      <c r="K109" s="463">
        <f>I109+J109</f>
        <v>0.2</v>
      </c>
      <c r="L109" s="40"/>
      <c r="M109" s="189"/>
      <c r="N109" s="189"/>
      <c r="O109" s="189"/>
      <c r="P109" s="463">
        <f>N109+O109</f>
        <v>0</v>
      </c>
    </row>
    <row r="110" spans="1:16" s="14" customFormat="1" ht="12.75">
      <c r="A110" s="30" t="s">
        <v>311</v>
      </c>
      <c r="B110" s="137">
        <v>41</v>
      </c>
      <c r="C110" s="56"/>
      <c r="D110" s="61"/>
      <c r="E110" s="61" t="s">
        <v>89</v>
      </c>
      <c r="F110" s="65" t="s">
        <v>90</v>
      </c>
      <c r="G110" s="199">
        <v>0.2</v>
      </c>
      <c r="H110" s="200">
        <v>0.1</v>
      </c>
      <c r="I110" s="200">
        <v>0.2</v>
      </c>
      <c r="J110" s="200"/>
      <c r="K110" s="438">
        <f>I110+J110</f>
        <v>0.2</v>
      </c>
      <c r="L110" s="199"/>
      <c r="M110" s="200"/>
      <c r="N110" s="200"/>
      <c r="O110" s="200"/>
      <c r="P110" s="438">
        <f>N110+O110</f>
        <v>0</v>
      </c>
    </row>
    <row r="111" spans="1:16" s="14" customFormat="1" ht="12.75">
      <c r="A111" s="30" t="s">
        <v>312</v>
      </c>
      <c r="B111" s="137">
        <v>41</v>
      </c>
      <c r="C111" s="56"/>
      <c r="D111" s="61"/>
      <c r="E111" s="61" t="s">
        <v>413</v>
      </c>
      <c r="F111" s="65" t="s">
        <v>935</v>
      </c>
      <c r="G111" s="199">
        <v>0</v>
      </c>
      <c r="H111" s="200">
        <v>0</v>
      </c>
      <c r="I111" s="200">
        <v>0.3</v>
      </c>
      <c r="J111" s="200"/>
      <c r="K111" s="438">
        <f>I111+J111</f>
        <v>0.3</v>
      </c>
      <c r="L111" s="199"/>
      <c r="M111" s="200"/>
      <c r="N111" s="200"/>
      <c r="O111" s="200"/>
      <c r="P111" s="438">
        <f>N111+O111</f>
        <v>0</v>
      </c>
    </row>
    <row r="112" spans="1:16" s="14" customFormat="1" ht="12.75">
      <c r="A112" s="30" t="s">
        <v>313</v>
      </c>
      <c r="B112" s="137">
        <v>41</v>
      </c>
      <c r="C112" s="56"/>
      <c r="D112" s="61"/>
      <c r="E112" s="61" t="s">
        <v>413</v>
      </c>
      <c r="F112" s="65" t="s">
        <v>414</v>
      </c>
      <c r="G112" s="199">
        <v>0.1</v>
      </c>
      <c r="H112" s="200">
        <v>0.1</v>
      </c>
      <c r="I112" s="200">
        <v>0</v>
      </c>
      <c r="J112" s="200"/>
      <c r="K112" s="438">
        <f>I112+J112</f>
        <v>0</v>
      </c>
      <c r="L112" s="199"/>
      <c r="M112" s="200"/>
      <c r="N112" s="200"/>
      <c r="O112" s="200"/>
      <c r="P112" s="438">
        <f>N112+O112</f>
        <v>0</v>
      </c>
    </row>
    <row r="113" spans="1:16" ht="12.75">
      <c r="A113" s="30" t="s">
        <v>316</v>
      </c>
      <c r="B113" s="31"/>
      <c r="C113" s="38"/>
      <c r="D113" s="35" t="s">
        <v>433</v>
      </c>
      <c r="E113" s="830" t="s">
        <v>434</v>
      </c>
      <c r="F113" s="831"/>
      <c r="G113" s="36">
        <f aca="true" t="shared" si="15" ref="G113:P113">SUM(G114:G140)</f>
        <v>51.300000000000004</v>
      </c>
      <c r="H113" s="186">
        <f t="shared" si="15"/>
        <v>42.2</v>
      </c>
      <c r="I113" s="186">
        <f t="shared" si="15"/>
        <v>48.00000000000001</v>
      </c>
      <c r="J113" s="186">
        <f t="shared" si="15"/>
        <v>0</v>
      </c>
      <c r="K113" s="201">
        <f t="shared" si="15"/>
        <v>48.00000000000001</v>
      </c>
      <c r="L113" s="36">
        <f t="shared" si="15"/>
        <v>0</v>
      </c>
      <c r="M113" s="186">
        <f t="shared" si="15"/>
        <v>0</v>
      </c>
      <c r="N113" s="186">
        <f t="shared" si="15"/>
        <v>1.8</v>
      </c>
      <c r="O113" s="186">
        <f t="shared" si="15"/>
        <v>0</v>
      </c>
      <c r="P113" s="201">
        <f t="shared" si="15"/>
        <v>1.8</v>
      </c>
    </row>
    <row r="114" spans="1:16" ht="12.75">
      <c r="A114" s="30" t="s">
        <v>317</v>
      </c>
      <c r="B114" s="31">
        <v>41</v>
      </c>
      <c r="C114" s="38"/>
      <c r="D114" s="39"/>
      <c r="E114" s="39" t="s">
        <v>59</v>
      </c>
      <c r="F114" s="71" t="s">
        <v>60</v>
      </c>
      <c r="G114" s="40">
        <v>24.9</v>
      </c>
      <c r="H114" s="189">
        <v>23.9</v>
      </c>
      <c r="I114" s="189">
        <v>24.5</v>
      </c>
      <c r="J114" s="189"/>
      <c r="K114" s="463">
        <f>I114+J114</f>
        <v>24.5</v>
      </c>
      <c r="L114" s="40"/>
      <c r="M114" s="189"/>
      <c r="N114" s="189"/>
      <c r="O114" s="189"/>
      <c r="P114" s="463">
        <f>N114+O114</f>
        <v>0</v>
      </c>
    </row>
    <row r="115" spans="1:16" ht="12.75">
      <c r="A115" s="30" t="s">
        <v>318</v>
      </c>
      <c r="B115" s="31">
        <v>41</v>
      </c>
      <c r="C115" s="38"/>
      <c r="D115" s="39"/>
      <c r="E115" s="39" t="s">
        <v>61</v>
      </c>
      <c r="F115" s="71" t="s">
        <v>62</v>
      </c>
      <c r="G115" s="40">
        <v>0.5</v>
      </c>
      <c r="H115" s="189">
        <v>0</v>
      </c>
      <c r="I115" s="189">
        <v>0.1</v>
      </c>
      <c r="J115" s="189"/>
      <c r="K115" s="463">
        <f aca="true" t="shared" si="16" ref="K115:K140">I115+J115</f>
        <v>0.1</v>
      </c>
      <c r="L115" s="40"/>
      <c r="M115" s="189"/>
      <c r="N115" s="189"/>
      <c r="O115" s="189"/>
      <c r="P115" s="463">
        <f aca="true" t="shared" si="17" ref="P115:P140">N115+O115</f>
        <v>0</v>
      </c>
    </row>
    <row r="116" spans="1:16" ht="12.75">
      <c r="A116" s="30" t="s">
        <v>319</v>
      </c>
      <c r="B116" s="31">
        <v>41</v>
      </c>
      <c r="C116" s="38"/>
      <c r="D116" s="39"/>
      <c r="E116" s="39" t="s">
        <v>203</v>
      </c>
      <c r="F116" s="71" t="s">
        <v>204</v>
      </c>
      <c r="G116" s="40">
        <v>0.2</v>
      </c>
      <c r="H116" s="189">
        <v>0.2</v>
      </c>
      <c r="I116" s="189">
        <v>0.3</v>
      </c>
      <c r="J116" s="189"/>
      <c r="K116" s="463">
        <f t="shared" si="16"/>
        <v>0.3</v>
      </c>
      <c r="L116" s="40"/>
      <c r="M116" s="189"/>
      <c r="N116" s="189"/>
      <c r="O116" s="189"/>
      <c r="P116" s="463">
        <f t="shared" si="17"/>
        <v>0</v>
      </c>
    </row>
    <row r="117" spans="1:16" ht="12.75">
      <c r="A117" s="30" t="s">
        <v>321</v>
      </c>
      <c r="B117" s="31">
        <v>41</v>
      </c>
      <c r="C117" s="38"/>
      <c r="D117" s="39"/>
      <c r="E117" s="39" t="s">
        <v>63</v>
      </c>
      <c r="F117" s="71" t="s">
        <v>64</v>
      </c>
      <c r="G117" s="40">
        <v>0</v>
      </c>
      <c r="H117" s="189">
        <v>0</v>
      </c>
      <c r="I117" s="189">
        <v>0</v>
      </c>
      <c r="J117" s="189"/>
      <c r="K117" s="463">
        <f t="shared" si="16"/>
        <v>0</v>
      </c>
      <c r="L117" s="40"/>
      <c r="M117" s="189"/>
      <c r="N117" s="189"/>
      <c r="O117" s="189"/>
      <c r="P117" s="463">
        <f t="shared" si="17"/>
        <v>0</v>
      </c>
    </row>
    <row r="118" spans="1:16" ht="12.75">
      <c r="A118" s="30" t="s">
        <v>322</v>
      </c>
      <c r="B118" s="31">
        <v>41</v>
      </c>
      <c r="C118" s="38"/>
      <c r="D118" s="39"/>
      <c r="E118" s="39" t="s">
        <v>65</v>
      </c>
      <c r="F118" s="71" t="s">
        <v>66</v>
      </c>
      <c r="G118" s="40">
        <v>1.9</v>
      </c>
      <c r="H118" s="189">
        <v>2.3</v>
      </c>
      <c r="I118" s="189">
        <v>2.3</v>
      </c>
      <c r="J118" s="189"/>
      <c r="K118" s="463">
        <f t="shared" si="16"/>
        <v>2.3</v>
      </c>
      <c r="L118" s="40"/>
      <c r="M118" s="189"/>
      <c r="N118" s="189"/>
      <c r="O118" s="189"/>
      <c r="P118" s="463">
        <f t="shared" si="17"/>
        <v>0</v>
      </c>
    </row>
    <row r="119" spans="1:16" ht="12.75">
      <c r="A119" s="30" t="s">
        <v>323</v>
      </c>
      <c r="B119" s="31">
        <v>41</v>
      </c>
      <c r="C119" s="38"/>
      <c r="D119" s="39"/>
      <c r="E119" s="39" t="s">
        <v>175</v>
      </c>
      <c r="F119" s="71" t="s">
        <v>176</v>
      </c>
      <c r="G119" s="40">
        <v>0.1</v>
      </c>
      <c r="H119" s="189">
        <v>0.1</v>
      </c>
      <c r="I119" s="189">
        <v>0.1</v>
      </c>
      <c r="J119" s="189"/>
      <c r="K119" s="463">
        <f t="shared" si="16"/>
        <v>0.1</v>
      </c>
      <c r="L119" s="40"/>
      <c r="M119" s="189"/>
      <c r="N119" s="189"/>
      <c r="O119" s="189"/>
      <c r="P119" s="463">
        <f t="shared" si="17"/>
        <v>0</v>
      </c>
    </row>
    <row r="120" spans="1:16" ht="12.75">
      <c r="A120" s="30" t="s">
        <v>326</v>
      </c>
      <c r="B120" s="31">
        <v>41</v>
      </c>
      <c r="C120" s="38"/>
      <c r="D120" s="39"/>
      <c r="E120" s="39" t="s">
        <v>67</v>
      </c>
      <c r="F120" s="71" t="s">
        <v>68</v>
      </c>
      <c r="G120" s="40">
        <v>0.30000000000000004</v>
      </c>
      <c r="H120" s="189">
        <v>0.3</v>
      </c>
      <c r="I120" s="189">
        <v>0.4</v>
      </c>
      <c r="J120" s="189"/>
      <c r="K120" s="463">
        <f t="shared" si="16"/>
        <v>0.4</v>
      </c>
      <c r="L120" s="40"/>
      <c r="M120" s="189"/>
      <c r="N120" s="189"/>
      <c r="O120" s="189"/>
      <c r="P120" s="463">
        <f t="shared" si="17"/>
        <v>0</v>
      </c>
    </row>
    <row r="121" spans="1:16" ht="12.75">
      <c r="A121" s="30" t="s">
        <v>328</v>
      </c>
      <c r="B121" s="31">
        <v>41</v>
      </c>
      <c r="C121" s="38"/>
      <c r="D121" s="39"/>
      <c r="E121" s="39" t="s">
        <v>69</v>
      </c>
      <c r="F121" s="71" t="s">
        <v>70</v>
      </c>
      <c r="G121" s="40">
        <v>2.7</v>
      </c>
      <c r="H121" s="189">
        <v>3.3</v>
      </c>
      <c r="I121" s="189">
        <v>3.4</v>
      </c>
      <c r="J121" s="189"/>
      <c r="K121" s="463">
        <f t="shared" si="16"/>
        <v>3.4</v>
      </c>
      <c r="L121" s="40"/>
      <c r="M121" s="189"/>
      <c r="N121" s="189"/>
      <c r="O121" s="189"/>
      <c r="P121" s="463">
        <f t="shared" si="17"/>
        <v>0</v>
      </c>
    </row>
    <row r="122" spans="1:16" ht="12.75">
      <c r="A122" s="30" t="s">
        <v>330</v>
      </c>
      <c r="B122" s="31">
        <v>41</v>
      </c>
      <c r="C122" s="38"/>
      <c r="D122" s="39"/>
      <c r="E122" s="39" t="s">
        <v>71</v>
      </c>
      <c r="F122" s="71" t="s">
        <v>72</v>
      </c>
      <c r="G122" s="40">
        <v>0.2</v>
      </c>
      <c r="H122" s="189">
        <v>0.2</v>
      </c>
      <c r="I122" s="189">
        <v>0.2</v>
      </c>
      <c r="J122" s="189"/>
      <c r="K122" s="463">
        <f t="shared" si="16"/>
        <v>0.2</v>
      </c>
      <c r="L122" s="40"/>
      <c r="M122" s="189"/>
      <c r="N122" s="189"/>
      <c r="O122" s="189"/>
      <c r="P122" s="463">
        <f t="shared" si="17"/>
        <v>0</v>
      </c>
    </row>
    <row r="123" spans="1:16" ht="12.75">
      <c r="A123" s="30" t="s">
        <v>332</v>
      </c>
      <c r="B123" s="31">
        <v>41</v>
      </c>
      <c r="C123" s="38"/>
      <c r="D123" s="39"/>
      <c r="E123" s="39" t="s">
        <v>74</v>
      </c>
      <c r="F123" s="71" t="s">
        <v>75</v>
      </c>
      <c r="G123" s="40">
        <v>0.6000000000000001</v>
      </c>
      <c r="H123" s="189">
        <v>0.7</v>
      </c>
      <c r="I123" s="189">
        <v>0.8</v>
      </c>
      <c r="J123" s="189"/>
      <c r="K123" s="463">
        <f t="shared" si="16"/>
        <v>0.8</v>
      </c>
      <c r="L123" s="40"/>
      <c r="M123" s="189"/>
      <c r="N123" s="189"/>
      <c r="O123" s="189"/>
      <c r="P123" s="463">
        <f t="shared" si="17"/>
        <v>0</v>
      </c>
    </row>
    <row r="124" spans="1:16" ht="12.75">
      <c r="A124" s="30" t="s">
        <v>333</v>
      </c>
      <c r="B124" s="31">
        <v>41</v>
      </c>
      <c r="C124" s="38"/>
      <c r="D124" s="39"/>
      <c r="E124" s="39" t="s">
        <v>77</v>
      </c>
      <c r="F124" s="71" t="s">
        <v>78</v>
      </c>
      <c r="G124" s="40">
        <v>0.2</v>
      </c>
      <c r="H124" s="189">
        <v>0.2</v>
      </c>
      <c r="I124" s="189">
        <v>0.3</v>
      </c>
      <c r="J124" s="189"/>
      <c r="K124" s="463">
        <f t="shared" si="16"/>
        <v>0.3</v>
      </c>
      <c r="L124" s="40"/>
      <c r="M124" s="189"/>
      <c r="N124" s="189"/>
      <c r="O124" s="189"/>
      <c r="P124" s="463">
        <f t="shared" si="17"/>
        <v>0</v>
      </c>
    </row>
    <row r="125" spans="1:16" ht="12.75">
      <c r="A125" s="30" t="s">
        <v>334</v>
      </c>
      <c r="B125" s="31">
        <v>41</v>
      </c>
      <c r="C125" s="38"/>
      <c r="D125" s="39"/>
      <c r="E125" s="39" t="s">
        <v>83</v>
      </c>
      <c r="F125" s="71" t="s">
        <v>84</v>
      </c>
      <c r="G125" s="40">
        <v>0.9</v>
      </c>
      <c r="H125" s="189">
        <v>1.1</v>
      </c>
      <c r="I125" s="189">
        <v>1.2</v>
      </c>
      <c r="J125" s="189"/>
      <c r="K125" s="463">
        <f t="shared" si="16"/>
        <v>1.2</v>
      </c>
      <c r="L125" s="40"/>
      <c r="M125" s="189"/>
      <c r="N125" s="189"/>
      <c r="O125" s="189"/>
      <c r="P125" s="463">
        <f t="shared" si="17"/>
        <v>0</v>
      </c>
    </row>
    <row r="126" spans="1:16" ht="12.75">
      <c r="A126" s="30" t="s">
        <v>335</v>
      </c>
      <c r="B126" s="31">
        <v>41</v>
      </c>
      <c r="C126" s="38"/>
      <c r="D126" s="39"/>
      <c r="E126" s="39" t="s">
        <v>159</v>
      </c>
      <c r="F126" s="71" t="s">
        <v>929</v>
      </c>
      <c r="G126" s="40">
        <v>13</v>
      </c>
      <c r="H126" s="189">
        <v>6</v>
      </c>
      <c r="I126" s="189">
        <v>8</v>
      </c>
      <c r="J126" s="189"/>
      <c r="K126" s="463">
        <f t="shared" si="16"/>
        <v>8</v>
      </c>
      <c r="L126" s="40"/>
      <c r="M126" s="189"/>
      <c r="N126" s="189"/>
      <c r="O126" s="189"/>
      <c r="P126" s="463">
        <f t="shared" si="17"/>
        <v>0</v>
      </c>
    </row>
    <row r="127" spans="1:16" ht="12.75">
      <c r="A127" s="30" t="s">
        <v>336</v>
      </c>
      <c r="B127" s="31">
        <v>41</v>
      </c>
      <c r="C127" s="38"/>
      <c r="D127" s="39"/>
      <c r="E127" s="39" t="s">
        <v>162</v>
      </c>
      <c r="F127" s="71" t="s">
        <v>163</v>
      </c>
      <c r="G127" s="40">
        <v>1</v>
      </c>
      <c r="H127" s="189">
        <v>0.6</v>
      </c>
      <c r="I127" s="189">
        <v>0.6</v>
      </c>
      <c r="J127" s="189"/>
      <c r="K127" s="463">
        <f t="shared" si="16"/>
        <v>0.6</v>
      </c>
      <c r="L127" s="40"/>
      <c r="M127" s="189"/>
      <c r="N127" s="189"/>
      <c r="O127" s="189"/>
      <c r="P127" s="463">
        <f t="shared" si="17"/>
        <v>0</v>
      </c>
    </row>
    <row r="128" spans="1:16" ht="12.75">
      <c r="A128" s="30" t="s">
        <v>337</v>
      </c>
      <c r="B128" s="31">
        <v>41</v>
      </c>
      <c r="C128" s="38"/>
      <c r="D128" s="39"/>
      <c r="E128" s="39" t="s">
        <v>164</v>
      </c>
      <c r="F128" s="71" t="s">
        <v>165</v>
      </c>
      <c r="G128" s="40">
        <v>0.2</v>
      </c>
      <c r="H128" s="189">
        <v>0.2</v>
      </c>
      <c r="I128" s="189">
        <v>0.2</v>
      </c>
      <c r="J128" s="189"/>
      <c r="K128" s="463">
        <f t="shared" si="16"/>
        <v>0.2</v>
      </c>
      <c r="L128" s="40"/>
      <c r="M128" s="189"/>
      <c r="N128" s="189"/>
      <c r="O128" s="189"/>
      <c r="P128" s="463">
        <f t="shared" si="17"/>
        <v>0</v>
      </c>
    </row>
    <row r="129" spans="1:16" ht="12.75">
      <c r="A129" s="30" t="s">
        <v>338</v>
      </c>
      <c r="B129" s="31"/>
      <c r="C129" s="38"/>
      <c r="D129" s="39"/>
      <c r="E129" s="39" t="s">
        <v>233</v>
      </c>
      <c r="F129" s="71" t="s">
        <v>936</v>
      </c>
      <c r="G129" s="40">
        <v>0</v>
      </c>
      <c r="H129" s="189">
        <v>0</v>
      </c>
      <c r="I129" s="189">
        <v>0.5</v>
      </c>
      <c r="J129" s="189"/>
      <c r="K129" s="463">
        <f t="shared" si="16"/>
        <v>0.5</v>
      </c>
      <c r="L129" s="40"/>
      <c r="M129" s="189"/>
      <c r="N129" s="189"/>
      <c r="O129" s="189"/>
      <c r="P129" s="463">
        <f t="shared" si="17"/>
        <v>0</v>
      </c>
    </row>
    <row r="130" spans="1:16" ht="12.75">
      <c r="A130" s="30" t="s">
        <v>339</v>
      </c>
      <c r="B130" s="31">
        <v>41</v>
      </c>
      <c r="C130" s="38"/>
      <c r="D130" s="39"/>
      <c r="E130" s="39" t="s">
        <v>95</v>
      </c>
      <c r="F130" s="71" t="s">
        <v>96</v>
      </c>
      <c r="G130" s="40">
        <v>2</v>
      </c>
      <c r="H130" s="189">
        <v>1</v>
      </c>
      <c r="I130" s="189">
        <v>1.5</v>
      </c>
      <c r="J130" s="189"/>
      <c r="K130" s="463">
        <f t="shared" si="16"/>
        <v>1.5</v>
      </c>
      <c r="L130" s="40"/>
      <c r="M130" s="189"/>
      <c r="N130" s="189"/>
      <c r="O130" s="189"/>
      <c r="P130" s="463">
        <f t="shared" si="17"/>
        <v>0</v>
      </c>
    </row>
    <row r="131" spans="1:16" ht="12.75">
      <c r="A131" s="30" t="s">
        <v>340</v>
      </c>
      <c r="B131" s="31">
        <v>41</v>
      </c>
      <c r="C131" s="38"/>
      <c r="D131" s="39"/>
      <c r="E131" s="39" t="s">
        <v>92</v>
      </c>
      <c r="F131" s="71" t="s">
        <v>411</v>
      </c>
      <c r="G131" s="40">
        <v>0</v>
      </c>
      <c r="H131" s="189">
        <v>0</v>
      </c>
      <c r="I131" s="189">
        <v>0.6</v>
      </c>
      <c r="J131" s="189"/>
      <c r="K131" s="463">
        <f>I131+J131</f>
        <v>0.6</v>
      </c>
      <c r="L131" s="40"/>
      <c r="M131" s="189"/>
      <c r="N131" s="189"/>
      <c r="O131" s="189"/>
      <c r="P131" s="463">
        <f>N131+O131</f>
        <v>0</v>
      </c>
    </row>
    <row r="132" spans="1:16" ht="12.75">
      <c r="A132" s="30" t="s">
        <v>341</v>
      </c>
      <c r="B132" s="31"/>
      <c r="C132" s="38"/>
      <c r="D132" s="39"/>
      <c r="E132" s="39" t="s">
        <v>236</v>
      </c>
      <c r="F132" s="71" t="s">
        <v>930</v>
      </c>
      <c r="G132" s="40">
        <v>0</v>
      </c>
      <c r="H132" s="189">
        <v>0</v>
      </c>
      <c r="I132" s="189">
        <v>0.5</v>
      </c>
      <c r="J132" s="189"/>
      <c r="K132" s="463">
        <f>I132+J132</f>
        <v>0.5</v>
      </c>
      <c r="L132" s="40"/>
      <c r="M132" s="189"/>
      <c r="N132" s="189"/>
      <c r="O132" s="189"/>
      <c r="P132" s="463">
        <f>N132+O132</f>
        <v>0</v>
      </c>
    </row>
    <row r="133" spans="1:16" ht="12.75">
      <c r="A133" s="30" t="s">
        <v>342</v>
      </c>
      <c r="B133" s="31"/>
      <c r="C133" s="38"/>
      <c r="D133" s="39"/>
      <c r="E133" s="39" t="s">
        <v>170</v>
      </c>
      <c r="F133" s="71" t="s">
        <v>937</v>
      </c>
      <c r="G133" s="40">
        <v>0</v>
      </c>
      <c r="H133" s="189">
        <v>0</v>
      </c>
      <c r="I133" s="189">
        <v>0</v>
      </c>
      <c r="J133" s="189"/>
      <c r="K133" s="463">
        <f>I133+J133</f>
        <v>0</v>
      </c>
      <c r="L133" s="40"/>
      <c r="M133" s="189"/>
      <c r="N133" s="189"/>
      <c r="O133" s="189"/>
      <c r="P133" s="463">
        <f>N133+O133</f>
        <v>0</v>
      </c>
    </row>
    <row r="134" spans="1:16" ht="12.75">
      <c r="A134" s="30" t="s">
        <v>343</v>
      </c>
      <c r="B134" s="31"/>
      <c r="C134" s="38"/>
      <c r="D134" s="39"/>
      <c r="E134" s="39" t="s">
        <v>118</v>
      </c>
      <c r="F134" s="71" t="s">
        <v>938</v>
      </c>
      <c r="G134" s="40">
        <v>0</v>
      </c>
      <c r="H134" s="189">
        <v>0</v>
      </c>
      <c r="I134" s="189">
        <v>0.1</v>
      </c>
      <c r="J134" s="189"/>
      <c r="K134" s="463">
        <f>I134+J134</f>
        <v>0.1</v>
      </c>
      <c r="L134" s="40"/>
      <c r="M134" s="189"/>
      <c r="N134" s="189"/>
      <c r="O134" s="189"/>
      <c r="P134" s="463">
        <f>N134+O134</f>
        <v>0</v>
      </c>
    </row>
    <row r="135" spans="1:16" ht="12.75">
      <c r="A135" s="30" t="s">
        <v>344</v>
      </c>
      <c r="B135" s="31">
        <v>41</v>
      </c>
      <c r="C135" s="38"/>
      <c r="D135" s="39"/>
      <c r="E135" s="39" t="s">
        <v>104</v>
      </c>
      <c r="F135" s="71" t="s">
        <v>185</v>
      </c>
      <c r="G135" s="40">
        <v>1</v>
      </c>
      <c r="H135" s="189">
        <v>0.4</v>
      </c>
      <c r="I135" s="189">
        <v>0.5</v>
      </c>
      <c r="J135" s="189"/>
      <c r="K135" s="463">
        <f t="shared" si="16"/>
        <v>0.5</v>
      </c>
      <c r="L135" s="40"/>
      <c r="M135" s="189"/>
      <c r="N135" s="189"/>
      <c r="O135" s="189"/>
      <c r="P135" s="463">
        <f t="shared" si="17"/>
        <v>0</v>
      </c>
    </row>
    <row r="136" spans="1:16" ht="12.75">
      <c r="A136" s="30" t="s">
        <v>345</v>
      </c>
      <c r="B136" s="31">
        <v>41</v>
      </c>
      <c r="C136" s="38"/>
      <c r="D136" s="39"/>
      <c r="E136" s="39" t="s">
        <v>205</v>
      </c>
      <c r="F136" s="71" t="s">
        <v>206</v>
      </c>
      <c r="G136" s="40">
        <v>1.3</v>
      </c>
      <c r="H136" s="189">
        <v>1.5</v>
      </c>
      <c r="I136" s="189">
        <v>1.5</v>
      </c>
      <c r="J136" s="189"/>
      <c r="K136" s="463">
        <f>I136+J136</f>
        <v>1.5</v>
      </c>
      <c r="L136" s="40"/>
      <c r="M136" s="189"/>
      <c r="N136" s="189"/>
      <c r="O136" s="189"/>
      <c r="P136" s="463">
        <f>N136+O136</f>
        <v>0</v>
      </c>
    </row>
    <row r="137" spans="1:16" s="14" customFormat="1" ht="12.75">
      <c r="A137" s="30" t="s">
        <v>346</v>
      </c>
      <c r="B137" s="137">
        <v>41</v>
      </c>
      <c r="C137" s="56"/>
      <c r="D137" s="61"/>
      <c r="E137" s="61" t="s">
        <v>86</v>
      </c>
      <c r="F137" s="65" t="s">
        <v>87</v>
      </c>
      <c r="G137" s="199">
        <v>0.2</v>
      </c>
      <c r="H137" s="200">
        <v>0.2</v>
      </c>
      <c r="I137" s="200">
        <v>0.3</v>
      </c>
      <c r="J137" s="200"/>
      <c r="K137" s="438">
        <f>I137+J137</f>
        <v>0.3</v>
      </c>
      <c r="L137" s="199"/>
      <c r="M137" s="200"/>
      <c r="N137" s="200"/>
      <c r="O137" s="200"/>
      <c r="P137" s="438">
        <f>N137+O137</f>
        <v>0</v>
      </c>
    </row>
    <row r="138" spans="1:16" ht="12.75">
      <c r="A138" s="30" t="s">
        <v>347</v>
      </c>
      <c r="B138" s="31"/>
      <c r="C138" s="38"/>
      <c r="D138" s="39"/>
      <c r="E138" s="39" t="s">
        <v>183</v>
      </c>
      <c r="F138" s="71" t="s">
        <v>934</v>
      </c>
      <c r="G138" s="40">
        <v>0</v>
      </c>
      <c r="H138" s="189">
        <v>0</v>
      </c>
      <c r="I138" s="189">
        <v>0</v>
      </c>
      <c r="J138" s="189"/>
      <c r="K138" s="463">
        <f>I138+J138</f>
        <v>0</v>
      </c>
      <c r="L138" s="40"/>
      <c r="M138" s="189"/>
      <c r="N138" s="189"/>
      <c r="O138" s="189"/>
      <c r="P138" s="463">
        <f>N138+O138</f>
        <v>0</v>
      </c>
    </row>
    <row r="139" spans="1:24" s="14" customFormat="1" ht="12.75">
      <c r="A139" s="30" t="s">
        <v>348</v>
      </c>
      <c r="B139" s="137">
        <v>41</v>
      </c>
      <c r="C139" s="56"/>
      <c r="D139" s="61"/>
      <c r="E139" s="61" t="s">
        <v>89</v>
      </c>
      <c r="F139" s="65" t="s">
        <v>90</v>
      </c>
      <c r="G139" s="199">
        <v>0.1</v>
      </c>
      <c r="H139" s="200">
        <v>0</v>
      </c>
      <c r="I139" s="200">
        <v>0.1</v>
      </c>
      <c r="J139" s="200"/>
      <c r="K139" s="438">
        <f>I139+J139</f>
        <v>0.1</v>
      </c>
      <c r="L139" s="199"/>
      <c r="M139" s="200"/>
      <c r="N139" s="200"/>
      <c r="O139" s="200"/>
      <c r="P139" s="438">
        <f>N139+O139</f>
        <v>0</v>
      </c>
      <c r="R139" s="810" t="s">
        <v>1039</v>
      </c>
      <c r="S139" s="811"/>
      <c r="T139" s="811"/>
      <c r="U139" s="811"/>
      <c r="V139" s="811"/>
      <c r="W139" s="811"/>
      <c r="X139" s="811"/>
    </row>
    <row r="140" spans="1:24" ht="12.75">
      <c r="A140" s="30" t="s">
        <v>349</v>
      </c>
      <c r="B140" s="31">
        <v>52</v>
      </c>
      <c r="C140" s="38"/>
      <c r="D140" s="39"/>
      <c r="E140" s="39" t="s">
        <v>435</v>
      </c>
      <c r="F140" s="71" t="s">
        <v>811</v>
      </c>
      <c r="G140" s="40">
        <v>0</v>
      </c>
      <c r="H140" s="189">
        <v>0</v>
      </c>
      <c r="I140" s="189">
        <v>0</v>
      </c>
      <c r="J140" s="189"/>
      <c r="K140" s="463">
        <f t="shared" si="16"/>
        <v>0</v>
      </c>
      <c r="L140" s="40"/>
      <c r="M140" s="203"/>
      <c r="N140" s="203">
        <v>1.8</v>
      </c>
      <c r="O140" s="189"/>
      <c r="P140" s="463">
        <f t="shared" si="17"/>
        <v>1.8</v>
      </c>
      <c r="R140" s="811"/>
      <c r="S140" s="811"/>
      <c r="T140" s="811"/>
      <c r="U140" s="811"/>
      <c r="V140" s="811"/>
      <c r="W140" s="811"/>
      <c r="X140" s="811"/>
    </row>
    <row r="141" spans="1:24" ht="12.75">
      <c r="A141" s="30" t="s">
        <v>350</v>
      </c>
      <c r="B141" s="31"/>
      <c r="C141" s="38"/>
      <c r="D141" s="35" t="s">
        <v>436</v>
      </c>
      <c r="E141" s="830" t="s">
        <v>437</v>
      </c>
      <c r="F141" s="831"/>
      <c r="G141" s="36">
        <f aca="true" t="shared" si="18" ref="G141:P141">SUM(G142:G175)</f>
        <v>119.20000000000003</v>
      </c>
      <c r="H141" s="186">
        <f t="shared" si="18"/>
        <v>131</v>
      </c>
      <c r="I141" s="186">
        <f t="shared" si="18"/>
        <v>128.89999999999998</v>
      </c>
      <c r="J141" s="186">
        <f t="shared" si="18"/>
        <v>0</v>
      </c>
      <c r="K141" s="201">
        <f t="shared" si="18"/>
        <v>128.89999999999998</v>
      </c>
      <c r="L141" s="36">
        <f t="shared" si="18"/>
        <v>0</v>
      </c>
      <c r="M141" s="186">
        <f t="shared" si="18"/>
        <v>0</v>
      </c>
      <c r="N141" s="186">
        <f t="shared" si="18"/>
        <v>0</v>
      </c>
      <c r="O141" s="186">
        <f t="shared" si="18"/>
        <v>0</v>
      </c>
      <c r="P141" s="201">
        <f t="shared" si="18"/>
        <v>0</v>
      </c>
      <c r="R141" s="811"/>
      <c r="S141" s="811"/>
      <c r="T141" s="811"/>
      <c r="U141" s="811"/>
      <c r="V141" s="811"/>
      <c r="W141" s="811"/>
      <c r="X141" s="811"/>
    </row>
    <row r="142" spans="1:16" ht="12.75">
      <c r="A142" s="30" t="s">
        <v>351</v>
      </c>
      <c r="B142" s="31">
        <v>41</v>
      </c>
      <c r="C142" s="38"/>
      <c r="D142" s="39"/>
      <c r="E142" s="39" t="s">
        <v>59</v>
      </c>
      <c r="F142" s="71" t="s">
        <v>60</v>
      </c>
      <c r="G142" s="40">
        <v>75.9</v>
      </c>
      <c r="H142" s="189">
        <v>78.6</v>
      </c>
      <c r="I142" s="189">
        <v>78</v>
      </c>
      <c r="J142" s="189"/>
      <c r="K142" s="463">
        <f>I142+J142</f>
        <v>78</v>
      </c>
      <c r="L142" s="40"/>
      <c r="M142" s="189"/>
      <c r="N142" s="189"/>
      <c r="O142" s="189"/>
      <c r="P142" s="463">
        <f>N142+O142</f>
        <v>0</v>
      </c>
    </row>
    <row r="143" spans="1:16" ht="12.75">
      <c r="A143" s="30" t="s">
        <v>353</v>
      </c>
      <c r="B143" s="31">
        <v>41</v>
      </c>
      <c r="C143" s="38"/>
      <c r="D143" s="39"/>
      <c r="E143" s="39" t="s">
        <v>61</v>
      </c>
      <c r="F143" s="71" t="s">
        <v>62</v>
      </c>
      <c r="G143" s="40">
        <v>4.9</v>
      </c>
      <c r="H143" s="189">
        <v>3.7</v>
      </c>
      <c r="I143" s="189">
        <v>3.3</v>
      </c>
      <c r="J143" s="189"/>
      <c r="K143" s="463">
        <f aca="true" t="shared" si="19" ref="K143:K175">I143+J143</f>
        <v>3.3</v>
      </c>
      <c r="L143" s="40"/>
      <c r="M143" s="189"/>
      <c r="N143" s="189"/>
      <c r="O143" s="189"/>
      <c r="P143" s="463">
        <f aca="true" t="shared" si="20" ref="P143:P175">N143+O143</f>
        <v>0</v>
      </c>
    </row>
    <row r="144" spans="1:16" ht="12.75">
      <c r="A144" s="30" t="s">
        <v>354</v>
      </c>
      <c r="B144" s="31">
        <v>41</v>
      </c>
      <c r="C144" s="38"/>
      <c r="D144" s="39"/>
      <c r="E144" s="39" t="s">
        <v>203</v>
      </c>
      <c r="F144" s="71" t="s">
        <v>204</v>
      </c>
      <c r="G144" s="40">
        <v>3.9</v>
      </c>
      <c r="H144" s="189">
        <v>5</v>
      </c>
      <c r="I144" s="189">
        <v>5</v>
      </c>
      <c r="J144" s="189"/>
      <c r="K144" s="463">
        <f t="shared" si="19"/>
        <v>5</v>
      </c>
      <c r="L144" s="40"/>
      <c r="M144" s="189"/>
      <c r="N144" s="189"/>
      <c r="O144" s="189"/>
      <c r="P144" s="463">
        <f t="shared" si="20"/>
        <v>0</v>
      </c>
    </row>
    <row r="145" spans="1:16" ht="12.75">
      <c r="A145" s="30" t="s">
        <v>355</v>
      </c>
      <c r="B145" s="31">
        <v>41</v>
      </c>
      <c r="C145" s="38"/>
      <c r="D145" s="39"/>
      <c r="E145" s="39" t="s">
        <v>63</v>
      </c>
      <c r="F145" s="71" t="s">
        <v>64</v>
      </c>
      <c r="G145" s="40">
        <v>3.9</v>
      </c>
      <c r="H145" s="189">
        <v>2.4</v>
      </c>
      <c r="I145" s="189">
        <v>0</v>
      </c>
      <c r="J145" s="189"/>
      <c r="K145" s="463">
        <f t="shared" si="19"/>
        <v>0</v>
      </c>
      <c r="L145" s="40"/>
      <c r="M145" s="189"/>
      <c r="N145" s="189"/>
      <c r="O145" s="189"/>
      <c r="P145" s="463">
        <f t="shared" si="20"/>
        <v>0</v>
      </c>
    </row>
    <row r="146" spans="1:16" ht="12.75">
      <c r="A146" s="30" t="s">
        <v>356</v>
      </c>
      <c r="B146" s="31"/>
      <c r="C146" s="38"/>
      <c r="D146" s="39"/>
      <c r="E146" s="39" t="s">
        <v>183</v>
      </c>
      <c r="F146" s="71" t="s">
        <v>984</v>
      </c>
      <c r="G146" s="40">
        <v>0</v>
      </c>
      <c r="H146" s="189">
        <v>0</v>
      </c>
      <c r="I146" s="189">
        <v>0</v>
      </c>
      <c r="J146" s="189"/>
      <c r="K146" s="463">
        <f t="shared" si="19"/>
        <v>0</v>
      </c>
      <c r="L146" s="40"/>
      <c r="M146" s="189"/>
      <c r="N146" s="189"/>
      <c r="O146" s="189"/>
      <c r="P146" s="463">
        <f t="shared" si="20"/>
        <v>0</v>
      </c>
    </row>
    <row r="147" spans="1:16" ht="12.75">
      <c r="A147" s="30" t="s">
        <v>357</v>
      </c>
      <c r="B147" s="31">
        <v>41</v>
      </c>
      <c r="C147" s="38"/>
      <c r="D147" s="39"/>
      <c r="E147" s="39" t="s">
        <v>65</v>
      </c>
      <c r="F147" s="71" t="s">
        <v>66</v>
      </c>
      <c r="G147" s="40">
        <v>7.4</v>
      </c>
      <c r="H147" s="189">
        <v>7.1</v>
      </c>
      <c r="I147" s="189">
        <v>7.5</v>
      </c>
      <c r="J147" s="189"/>
      <c r="K147" s="463">
        <f t="shared" si="19"/>
        <v>7.5</v>
      </c>
      <c r="L147" s="40"/>
      <c r="M147" s="189"/>
      <c r="N147" s="189"/>
      <c r="O147" s="189"/>
      <c r="P147" s="463">
        <f t="shared" si="20"/>
        <v>0</v>
      </c>
    </row>
    <row r="148" spans="1:16" ht="12.75">
      <c r="A148" s="30" t="s">
        <v>358</v>
      </c>
      <c r="B148" s="31">
        <v>41</v>
      </c>
      <c r="C148" s="38"/>
      <c r="D148" s="39"/>
      <c r="E148" s="39" t="s">
        <v>175</v>
      </c>
      <c r="F148" s="71" t="s">
        <v>176</v>
      </c>
      <c r="G148" s="40">
        <v>0.5</v>
      </c>
      <c r="H148" s="189">
        <v>1.5</v>
      </c>
      <c r="I148" s="189">
        <v>1.5</v>
      </c>
      <c r="J148" s="189"/>
      <c r="K148" s="463">
        <f t="shared" si="19"/>
        <v>1.5</v>
      </c>
      <c r="L148" s="40"/>
      <c r="M148" s="189"/>
      <c r="N148" s="189"/>
      <c r="O148" s="189"/>
      <c r="P148" s="463">
        <f t="shared" si="20"/>
        <v>0</v>
      </c>
    </row>
    <row r="149" spans="1:16" ht="12.75">
      <c r="A149" s="30" t="s">
        <v>359</v>
      </c>
      <c r="B149" s="31">
        <v>41</v>
      </c>
      <c r="C149" s="38"/>
      <c r="D149" s="39"/>
      <c r="E149" s="39" t="s">
        <v>67</v>
      </c>
      <c r="F149" s="71" t="s">
        <v>68</v>
      </c>
      <c r="G149" s="40">
        <v>1.1</v>
      </c>
      <c r="H149" s="189">
        <v>1.2</v>
      </c>
      <c r="I149" s="189">
        <v>1.1</v>
      </c>
      <c r="J149" s="189"/>
      <c r="K149" s="463">
        <f t="shared" si="19"/>
        <v>1.1</v>
      </c>
      <c r="L149" s="40"/>
      <c r="M149" s="189"/>
      <c r="N149" s="189"/>
      <c r="O149" s="189"/>
      <c r="P149" s="463">
        <f t="shared" si="20"/>
        <v>0</v>
      </c>
    </row>
    <row r="150" spans="1:16" ht="12.75">
      <c r="A150" s="30" t="s">
        <v>361</v>
      </c>
      <c r="B150" s="31">
        <v>41</v>
      </c>
      <c r="C150" s="38"/>
      <c r="D150" s="39"/>
      <c r="E150" s="39" t="s">
        <v>69</v>
      </c>
      <c r="F150" s="71" t="s">
        <v>70</v>
      </c>
      <c r="G150" s="40">
        <v>1.1</v>
      </c>
      <c r="H150" s="189">
        <v>12.3</v>
      </c>
      <c r="I150" s="189">
        <v>12</v>
      </c>
      <c r="J150" s="189"/>
      <c r="K150" s="463">
        <f t="shared" si="19"/>
        <v>12</v>
      </c>
      <c r="L150" s="40"/>
      <c r="M150" s="189"/>
      <c r="N150" s="189"/>
      <c r="O150" s="189"/>
      <c r="P150" s="463">
        <f t="shared" si="20"/>
        <v>0</v>
      </c>
    </row>
    <row r="151" spans="1:16" ht="12.75">
      <c r="A151" s="30" t="s">
        <v>364</v>
      </c>
      <c r="B151" s="31">
        <v>41</v>
      </c>
      <c r="C151" s="38"/>
      <c r="D151" s="39"/>
      <c r="E151" s="39" t="s">
        <v>71</v>
      </c>
      <c r="F151" s="71" t="s">
        <v>72</v>
      </c>
      <c r="G151" s="40">
        <v>0.6000000000000001</v>
      </c>
      <c r="H151" s="189">
        <v>0.7</v>
      </c>
      <c r="I151" s="189">
        <v>0.7</v>
      </c>
      <c r="J151" s="189"/>
      <c r="K151" s="463">
        <f t="shared" si="19"/>
        <v>0.7</v>
      </c>
      <c r="L151" s="40"/>
      <c r="M151" s="189"/>
      <c r="N151" s="189"/>
      <c r="O151" s="189"/>
      <c r="P151" s="463">
        <f t="shared" si="20"/>
        <v>0</v>
      </c>
    </row>
    <row r="152" spans="1:16" ht="12.75">
      <c r="A152" s="30" t="s">
        <v>365</v>
      </c>
      <c r="B152" s="31">
        <v>41</v>
      </c>
      <c r="C152" s="38"/>
      <c r="D152" s="39"/>
      <c r="E152" s="39" t="s">
        <v>74</v>
      </c>
      <c r="F152" s="71" t="s">
        <v>75</v>
      </c>
      <c r="G152" s="40">
        <v>2.3</v>
      </c>
      <c r="H152" s="189">
        <v>2.5</v>
      </c>
      <c r="I152" s="189">
        <v>2.6</v>
      </c>
      <c r="J152" s="189"/>
      <c r="K152" s="463">
        <f t="shared" si="19"/>
        <v>2.6</v>
      </c>
      <c r="L152" s="40"/>
      <c r="M152" s="189"/>
      <c r="N152" s="189"/>
      <c r="O152" s="189"/>
      <c r="P152" s="463">
        <f t="shared" si="20"/>
        <v>0</v>
      </c>
    </row>
    <row r="153" spans="1:16" ht="12.75">
      <c r="A153" s="30" t="s">
        <v>367</v>
      </c>
      <c r="B153" s="31">
        <v>41</v>
      </c>
      <c r="C153" s="38"/>
      <c r="D153" s="39"/>
      <c r="E153" s="39" t="s">
        <v>77</v>
      </c>
      <c r="F153" s="71" t="s">
        <v>78</v>
      </c>
      <c r="G153" s="40">
        <v>0.7</v>
      </c>
      <c r="H153" s="189">
        <v>0.7</v>
      </c>
      <c r="I153" s="189">
        <v>0.8</v>
      </c>
      <c r="J153" s="189"/>
      <c r="K153" s="463">
        <f t="shared" si="19"/>
        <v>0.8</v>
      </c>
      <c r="L153" s="40"/>
      <c r="M153" s="189"/>
      <c r="N153" s="189"/>
      <c r="O153" s="189"/>
      <c r="P153" s="463">
        <f t="shared" si="20"/>
        <v>0</v>
      </c>
    </row>
    <row r="154" spans="1:16" ht="12.75">
      <c r="A154" s="30" t="s">
        <v>368</v>
      </c>
      <c r="B154" s="31">
        <v>41</v>
      </c>
      <c r="C154" s="38"/>
      <c r="D154" s="39"/>
      <c r="E154" s="39" t="s">
        <v>83</v>
      </c>
      <c r="F154" s="71" t="s">
        <v>84</v>
      </c>
      <c r="G154" s="40">
        <v>3.9</v>
      </c>
      <c r="H154" s="189">
        <v>4.2</v>
      </c>
      <c r="I154" s="189">
        <v>4.4</v>
      </c>
      <c r="J154" s="189"/>
      <c r="K154" s="463">
        <f t="shared" si="19"/>
        <v>4.4</v>
      </c>
      <c r="L154" s="40"/>
      <c r="M154" s="189"/>
      <c r="N154" s="189"/>
      <c r="O154" s="189"/>
      <c r="P154" s="463">
        <f t="shared" si="20"/>
        <v>0</v>
      </c>
    </row>
    <row r="155" spans="1:16" ht="12.75">
      <c r="A155" s="30" t="s">
        <v>370</v>
      </c>
      <c r="B155" s="31">
        <v>41</v>
      </c>
      <c r="C155" s="38"/>
      <c r="D155" s="39"/>
      <c r="E155" s="39" t="s">
        <v>159</v>
      </c>
      <c r="F155" s="71" t="s">
        <v>929</v>
      </c>
      <c r="G155" s="40">
        <v>3.3</v>
      </c>
      <c r="H155" s="189">
        <v>5.4</v>
      </c>
      <c r="I155" s="189">
        <v>3.5</v>
      </c>
      <c r="J155" s="189"/>
      <c r="K155" s="463">
        <f t="shared" si="19"/>
        <v>3.5</v>
      </c>
      <c r="L155" s="40"/>
      <c r="M155" s="189"/>
      <c r="N155" s="189"/>
      <c r="O155" s="189"/>
      <c r="P155" s="463">
        <f t="shared" si="20"/>
        <v>0</v>
      </c>
    </row>
    <row r="156" spans="1:16" ht="12.75">
      <c r="A156" s="30" t="s">
        <v>372</v>
      </c>
      <c r="B156" s="31">
        <v>41</v>
      </c>
      <c r="C156" s="38"/>
      <c r="D156" s="39"/>
      <c r="E156" s="39" t="s">
        <v>162</v>
      </c>
      <c r="F156" s="71" t="s">
        <v>163</v>
      </c>
      <c r="G156" s="40">
        <v>0.4</v>
      </c>
      <c r="H156" s="189">
        <v>0.3</v>
      </c>
      <c r="I156" s="189">
        <v>0.3</v>
      </c>
      <c r="J156" s="189"/>
      <c r="K156" s="463">
        <f t="shared" si="19"/>
        <v>0.3</v>
      </c>
      <c r="L156" s="40"/>
      <c r="M156" s="189"/>
      <c r="N156" s="189"/>
      <c r="O156" s="189"/>
      <c r="P156" s="463">
        <f t="shared" si="20"/>
        <v>0</v>
      </c>
    </row>
    <row r="157" spans="1:16" ht="12.75">
      <c r="A157" s="30" t="s">
        <v>373</v>
      </c>
      <c r="B157" s="31">
        <v>41</v>
      </c>
      <c r="C157" s="38"/>
      <c r="D157" s="39"/>
      <c r="E157" s="39" t="s">
        <v>164</v>
      </c>
      <c r="F157" s="71" t="s">
        <v>165</v>
      </c>
      <c r="G157" s="40">
        <v>0.5</v>
      </c>
      <c r="H157" s="189">
        <v>0.7</v>
      </c>
      <c r="I157" s="189">
        <v>0.8</v>
      </c>
      <c r="J157" s="189"/>
      <c r="K157" s="463">
        <f t="shared" si="19"/>
        <v>0.8</v>
      </c>
      <c r="L157" s="40"/>
      <c r="M157" s="189"/>
      <c r="N157" s="189"/>
      <c r="O157" s="189"/>
      <c r="P157" s="463">
        <f t="shared" si="20"/>
        <v>0</v>
      </c>
    </row>
    <row r="158" spans="1:16" ht="12.75">
      <c r="A158" s="30" t="s">
        <v>375</v>
      </c>
      <c r="B158" s="31"/>
      <c r="C158" s="38"/>
      <c r="D158" s="39"/>
      <c r="E158" s="39" t="s">
        <v>233</v>
      </c>
      <c r="F158" s="71" t="s">
        <v>936</v>
      </c>
      <c r="G158" s="40">
        <v>0</v>
      </c>
      <c r="H158" s="189">
        <v>0</v>
      </c>
      <c r="I158" s="189">
        <v>0</v>
      </c>
      <c r="J158" s="189"/>
      <c r="K158" s="463">
        <f t="shared" si="19"/>
        <v>0</v>
      </c>
      <c r="L158" s="40"/>
      <c r="M158" s="189"/>
      <c r="N158" s="189"/>
      <c r="O158" s="189"/>
      <c r="P158" s="463">
        <f t="shared" si="20"/>
        <v>0</v>
      </c>
    </row>
    <row r="159" spans="1:16" ht="12.75">
      <c r="A159" s="30" t="s">
        <v>376</v>
      </c>
      <c r="B159" s="31">
        <v>41</v>
      </c>
      <c r="C159" s="38"/>
      <c r="D159" s="39"/>
      <c r="E159" s="39" t="s">
        <v>95</v>
      </c>
      <c r="F159" s="71" t="s">
        <v>96</v>
      </c>
      <c r="G159" s="40">
        <v>1.4</v>
      </c>
      <c r="H159" s="189">
        <v>1.1</v>
      </c>
      <c r="I159" s="189">
        <v>0.8</v>
      </c>
      <c r="J159" s="189"/>
      <c r="K159" s="463">
        <f t="shared" si="19"/>
        <v>0.8</v>
      </c>
      <c r="L159" s="40"/>
      <c r="M159" s="189"/>
      <c r="N159" s="189"/>
      <c r="O159" s="189"/>
      <c r="P159" s="463">
        <f t="shared" si="20"/>
        <v>0</v>
      </c>
    </row>
    <row r="160" spans="1:16" ht="12.75">
      <c r="A160" s="30" t="s">
        <v>378</v>
      </c>
      <c r="B160" s="31"/>
      <c r="C160" s="38"/>
      <c r="D160" s="39"/>
      <c r="E160" s="39" t="s">
        <v>215</v>
      </c>
      <c r="F160" s="71" t="s">
        <v>812</v>
      </c>
      <c r="G160" s="40">
        <v>0</v>
      </c>
      <c r="H160" s="189">
        <v>0</v>
      </c>
      <c r="I160" s="189">
        <v>0.9</v>
      </c>
      <c r="J160" s="189"/>
      <c r="K160" s="463">
        <f t="shared" si="19"/>
        <v>0.9</v>
      </c>
      <c r="L160" s="40"/>
      <c r="M160" s="189"/>
      <c r="N160" s="189"/>
      <c r="O160" s="189"/>
      <c r="P160" s="463">
        <f t="shared" si="20"/>
        <v>0</v>
      </c>
    </row>
    <row r="161" spans="1:16" ht="12.75">
      <c r="A161" s="30" t="s">
        <v>379</v>
      </c>
      <c r="B161" s="31"/>
      <c r="C161" s="38"/>
      <c r="D161" s="39"/>
      <c r="E161" s="39" t="s">
        <v>92</v>
      </c>
      <c r="F161" s="71" t="s">
        <v>411</v>
      </c>
      <c r="G161" s="40">
        <v>0</v>
      </c>
      <c r="H161" s="189">
        <v>0</v>
      </c>
      <c r="I161" s="189">
        <v>0.1</v>
      </c>
      <c r="J161" s="189"/>
      <c r="K161" s="463">
        <f t="shared" si="19"/>
        <v>0.1</v>
      </c>
      <c r="L161" s="40"/>
      <c r="M161" s="189"/>
      <c r="N161" s="189"/>
      <c r="O161" s="189"/>
      <c r="P161" s="463">
        <f t="shared" si="20"/>
        <v>0</v>
      </c>
    </row>
    <row r="162" spans="1:16" ht="12.75">
      <c r="A162" s="30" t="s">
        <v>380</v>
      </c>
      <c r="B162" s="31">
        <v>41</v>
      </c>
      <c r="C162" s="38"/>
      <c r="D162" s="39"/>
      <c r="E162" s="39" t="s">
        <v>394</v>
      </c>
      <c r="F162" s="71" t="s">
        <v>395</v>
      </c>
      <c r="G162" s="40">
        <v>0</v>
      </c>
      <c r="H162" s="189">
        <v>0</v>
      </c>
      <c r="I162" s="189">
        <v>0.1</v>
      </c>
      <c r="J162" s="189"/>
      <c r="K162" s="463">
        <f t="shared" si="19"/>
        <v>0.1</v>
      </c>
      <c r="L162" s="40"/>
      <c r="M162" s="189"/>
      <c r="N162" s="189"/>
      <c r="O162" s="189"/>
      <c r="P162" s="463">
        <f t="shared" si="20"/>
        <v>0</v>
      </c>
    </row>
    <row r="163" spans="1:16" ht="12.75">
      <c r="A163" s="30" t="s">
        <v>381</v>
      </c>
      <c r="B163" s="31"/>
      <c r="C163" s="38"/>
      <c r="D163" s="39"/>
      <c r="E163" s="39" t="s">
        <v>236</v>
      </c>
      <c r="F163" s="71" t="s">
        <v>930</v>
      </c>
      <c r="G163" s="40">
        <v>2</v>
      </c>
      <c r="H163" s="189">
        <v>0</v>
      </c>
      <c r="I163" s="189">
        <v>1</v>
      </c>
      <c r="J163" s="189"/>
      <c r="K163" s="463">
        <f t="shared" si="19"/>
        <v>1</v>
      </c>
      <c r="L163" s="40"/>
      <c r="M163" s="189"/>
      <c r="N163" s="189"/>
      <c r="O163" s="189"/>
      <c r="P163" s="463">
        <f t="shared" si="20"/>
        <v>0</v>
      </c>
    </row>
    <row r="164" spans="1:16" ht="12.75">
      <c r="A164" s="30" t="s">
        <v>383</v>
      </c>
      <c r="B164" s="31">
        <v>41</v>
      </c>
      <c r="C164" s="38"/>
      <c r="D164" s="39"/>
      <c r="E164" s="39" t="s">
        <v>170</v>
      </c>
      <c r="F164" s="71" t="s">
        <v>809</v>
      </c>
      <c r="G164" s="40">
        <v>0.9</v>
      </c>
      <c r="H164" s="189">
        <v>0</v>
      </c>
      <c r="I164" s="189">
        <v>1</v>
      </c>
      <c r="J164" s="189"/>
      <c r="K164" s="463">
        <f t="shared" si="19"/>
        <v>1</v>
      </c>
      <c r="L164" s="40"/>
      <c r="M164" s="189"/>
      <c r="N164" s="189"/>
      <c r="O164" s="189"/>
      <c r="P164" s="463">
        <f t="shared" si="20"/>
        <v>0</v>
      </c>
    </row>
    <row r="165" spans="1:16" ht="12.75">
      <c r="A165" s="30" t="s">
        <v>441</v>
      </c>
      <c r="B165" s="31">
        <v>41</v>
      </c>
      <c r="C165" s="38"/>
      <c r="D165" s="39"/>
      <c r="E165" s="39" t="s">
        <v>399</v>
      </c>
      <c r="F165" s="71" t="s">
        <v>438</v>
      </c>
      <c r="G165" s="40">
        <v>0.30000000000000004</v>
      </c>
      <c r="H165" s="189">
        <v>0.1</v>
      </c>
      <c r="I165" s="189">
        <v>0.1</v>
      </c>
      <c r="J165" s="189"/>
      <c r="K165" s="463">
        <f t="shared" si="19"/>
        <v>0.1</v>
      </c>
      <c r="L165" s="40"/>
      <c r="M165" s="189"/>
      <c r="N165" s="189"/>
      <c r="O165" s="189"/>
      <c r="P165" s="463">
        <f t="shared" si="20"/>
        <v>0</v>
      </c>
    </row>
    <row r="166" spans="1:16" ht="12.75">
      <c r="A166" s="30" t="s">
        <v>443</v>
      </c>
      <c r="B166" s="31">
        <v>41</v>
      </c>
      <c r="C166" s="38"/>
      <c r="D166" s="39"/>
      <c r="E166" s="39" t="s">
        <v>104</v>
      </c>
      <c r="F166" s="71" t="s">
        <v>185</v>
      </c>
      <c r="G166" s="40">
        <v>2.9</v>
      </c>
      <c r="H166" s="189">
        <v>1.5</v>
      </c>
      <c r="I166" s="189">
        <v>1.5</v>
      </c>
      <c r="J166" s="189"/>
      <c r="K166" s="463">
        <f t="shared" si="19"/>
        <v>1.5</v>
      </c>
      <c r="L166" s="40"/>
      <c r="M166" s="189"/>
      <c r="N166" s="189"/>
      <c r="O166" s="189"/>
      <c r="P166" s="463">
        <f t="shared" si="20"/>
        <v>0</v>
      </c>
    </row>
    <row r="167" spans="1:16" ht="12.75">
      <c r="A167" s="30" t="s">
        <v>446</v>
      </c>
      <c r="B167" s="31">
        <v>41</v>
      </c>
      <c r="C167" s="38"/>
      <c r="D167" s="39"/>
      <c r="E167" s="39" t="s">
        <v>138</v>
      </c>
      <c r="F167" s="71" t="s">
        <v>416</v>
      </c>
      <c r="G167" s="40">
        <v>0.4</v>
      </c>
      <c r="H167" s="189">
        <v>0.1</v>
      </c>
      <c r="I167" s="189">
        <v>0.2</v>
      </c>
      <c r="J167" s="189"/>
      <c r="K167" s="463">
        <f t="shared" si="19"/>
        <v>0.2</v>
      </c>
      <c r="L167" s="40"/>
      <c r="M167" s="189"/>
      <c r="N167" s="189"/>
      <c r="O167" s="189"/>
      <c r="P167" s="463">
        <f t="shared" si="20"/>
        <v>0</v>
      </c>
    </row>
    <row r="168" spans="1:16" ht="12.75">
      <c r="A168" s="30" t="s">
        <v>447</v>
      </c>
      <c r="B168" s="31">
        <v>41</v>
      </c>
      <c r="C168" s="38"/>
      <c r="D168" s="39"/>
      <c r="E168" s="39" t="s">
        <v>205</v>
      </c>
      <c r="F168" s="71" t="s">
        <v>206</v>
      </c>
      <c r="G168" s="40">
        <v>0.30000000000000004</v>
      </c>
      <c r="H168" s="189">
        <v>0.4</v>
      </c>
      <c r="I168" s="189">
        <v>0.4</v>
      </c>
      <c r="J168" s="189"/>
      <c r="K168" s="463">
        <f t="shared" si="19"/>
        <v>0.4</v>
      </c>
      <c r="L168" s="40"/>
      <c r="M168" s="189"/>
      <c r="N168" s="189"/>
      <c r="O168" s="189"/>
      <c r="P168" s="463">
        <f t="shared" si="20"/>
        <v>0</v>
      </c>
    </row>
    <row r="169" spans="1:16" s="14" customFormat="1" ht="12.75">
      <c r="A169" s="30" t="s">
        <v>448</v>
      </c>
      <c r="B169" s="137">
        <v>41</v>
      </c>
      <c r="C169" s="56"/>
      <c r="D169" s="61"/>
      <c r="E169" s="61" t="s">
        <v>86</v>
      </c>
      <c r="F169" s="65" t="s">
        <v>87</v>
      </c>
      <c r="G169" s="199">
        <v>0.5</v>
      </c>
      <c r="H169" s="200">
        <v>0.7</v>
      </c>
      <c r="I169" s="200">
        <v>0.7</v>
      </c>
      <c r="J169" s="200"/>
      <c r="K169" s="438">
        <f>I169+J169</f>
        <v>0.7</v>
      </c>
      <c r="L169" s="199"/>
      <c r="M169" s="200"/>
      <c r="N169" s="200"/>
      <c r="O169" s="200"/>
      <c r="P169" s="438">
        <f>N169+O169</f>
        <v>0</v>
      </c>
    </row>
    <row r="170" spans="1:16" s="14" customFormat="1" ht="12.75">
      <c r="A170" s="30" t="s">
        <v>449</v>
      </c>
      <c r="B170" s="137"/>
      <c r="C170" s="56"/>
      <c r="D170" s="61"/>
      <c r="E170" s="61" t="s">
        <v>183</v>
      </c>
      <c r="F170" s="65" t="s">
        <v>939</v>
      </c>
      <c r="G170" s="199">
        <v>0</v>
      </c>
      <c r="H170" s="200">
        <v>0.4</v>
      </c>
      <c r="I170" s="200">
        <v>0.4</v>
      </c>
      <c r="J170" s="200"/>
      <c r="K170" s="438">
        <f>I170+J170</f>
        <v>0.4</v>
      </c>
      <c r="L170" s="199"/>
      <c r="M170" s="200"/>
      <c r="N170" s="200"/>
      <c r="O170" s="200"/>
      <c r="P170" s="463">
        <f>N170+O170</f>
        <v>0</v>
      </c>
    </row>
    <row r="171" spans="1:16" s="14" customFormat="1" ht="12.75">
      <c r="A171" s="30" t="s">
        <v>450</v>
      </c>
      <c r="B171" s="137">
        <v>41</v>
      </c>
      <c r="C171" s="56"/>
      <c r="D171" s="61"/>
      <c r="E171" s="61" t="s">
        <v>89</v>
      </c>
      <c r="F171" s="65" t="s">
        <v>90</v>
      </c>
      <c r="G171" s="199">
        <v>0.1</v>
      </c>
      <c r="H171" s="200">
        <v>0.4</v>
      </c>
      <c r="I171" s="200">
        <v>0.2</v>
      </c>
      <c r="J171" s="200"/>
      <c r="K171" s="438">
        <f>I171+J171</f>
        <v>0.2</v>
      </c>
      <c r="L171" s="199"/>
      <c r="M171" s="200"/>
      <c r="N171" s="200"/>
      <c r="O171" s="200"/>
      <c r="P171" s="438">
        <f>N171+O171</f>
        <v>0</v>
      </c>
    </row>
    <row r="172" spans="1:16" ht="12.75">
      <c r="A172" s="30" t="s">
        <v>451</v>
      </c>
      <c r="B172" s="31">
        <v>52</v>
      </c>
      <c r="C172" s="38"/>
      <c r="D172" s="39"/>
      <c r="E172" s="39" t="s">
        <v>230</v>
      </c>
      <c r="F172" s="71" t="s">
        <v>419</v>
      </c>
      <c r="G172" s="40">
        <v>0</v>
      </c>
      <c r="H172" s="189">
        <v>0</v>
      </c>
      <c r="I172" s="189">
        <v>0</v>
      </c>
      <c r="J172" s="189"/>
      <c r="K172" s="463">
        <f t="shared" si="19"/>
        <v>0</v>
      </c>
      <c r="L172" s="197"/>
      <c r="M172" s="202"/>
      <c r="N172" s="202"/>
      <c r="O172" s="189"/>
      <c r="P172" s="463">
        <f t="shared" si="20"/>
        <v>0</v>
      </c>
    </row>
    <row r="173" spans="1:16" ht="12.75">
      <c r="A173" s="30" t="s">
        <v>452</v>
      </c>
      <c r="B173" s="31">
        <v>52</v>
      </c>
      <c r="C173" s="38"/>
      <c r="D173" s="39"/>
      <c r="E173" s="39" t="s">
        <v>230</v>
      </c>
      <c r="F173" s="71" t="s">
        <v>439</v>
      </c>
      <c r="G173" s="40">
        <v>0</v>
      </c>
      <c r="H173" s="189">
        <v>0</v>
      </c>
      <c r="I173" s="189">
        <v>0</v>
      </c>
      <c r="J173" s="189"/>
      <c r="K173" s="463">
        <f t="shared" si="19"/>
        <v>0</v>
      </c>
      <c r="L173" s="197"/>
      <c r="M173" s="202"/>
      <c r="N173" s="202"/>
      <c r="O173" s="189"/>
      <c r="P173" s="463">
        <f t="shared" si="20"/>
        <v>0</v>
      </c>
    </row>
    <row r="174" spans="1:16" ht="12.75">
      <c r="A174" s="30" t="s">
        <v>453</v>
      </c>
      <c r="B174" s="31">
        <v>52</v>
      </c>
      <c r="C174" s="38"/>
      <c r="D174" s="39"/>
      <c r="E174" s="39" t="s">
        <v>230</v>
      </c>
      <c r="F174" s="71" t="s">
        <v>440</v>
      </c>
      <c r="G174" s="40">
        <v>0</v>
      </c>
      <c r="H174" s="189">
        <v>0</v>
      </c>
      <c r="I174" s="189">
        <v>0</v>
      </c>
      <c r="J174" s="189"/>
      <c r="K174" s="463">
        <f t="shared" si="19"/>
        <v>0</v>
      </c>
      <c r="L174" s="197"/>
      <c r="M174" s="202"/>
      <c r="N174" s="202"/>
      <c r="O174" s="189"/>
      <c r="P174" s="463">
        <f t="shared" si="20"/>
        <v>0</v>
      </c>
    </row>
    <row r="175" spans="1:16" ht="12.75">
      <c r="A175" s="30" t="s">
        <v>454</v>
      </c>
      <c r="B175" s="31">
        <v>52</v>
      </c>
      <c r="C175" s="38"/>
      <c r="D175" s="39"/>
      <c r="E175" s="39" t="s">
        <v>230</v>
      </c>
      <c r="F175" s="71" t="s">
        <v>442</v>
      </c>
      <c r="G175" s="40">
        <v>0</v>
      </c>
      <c r="H175" s="189">
        <v>0</v>
      </c>
      <c r="I175" s="189">
        <v>0</v>
      </c>
      <c r="J175" s="189"/>
      <c r="K175" s="463">
        <f t="shared" si="19"/>
        <v>0</v>
      </c>
      <c r="L175" s="197"/>
      <c r="M175" s="202"/>
      <c r="N175" s="202"/>
      <c r="O175" s="189"/>
      <c r="P175" s="463">
        <f t="shared" si="20"/>
        <v>0</v>
      </c>
    </row>
    <row r="176" spans="1:16" ht="12.75">
      <c r="A176" s="30" t="s">
        <v>455</v>
      </c>
      <c r="B176" s="31"/>
      <c r="C176" s="38"/>
      <c r="D176" s="35" t="s">
        <v>444</v>
      </c>
      <c r="E176" s="830" t="s">
        <v>445</v>
      </c>
      <c r="F176" s="831"/>
      <c r="G176" s="36">
        <f aca="true" t="shared" si="21" ref="G176:P176">SUM(G177:G178)</f>
        <v>98.9</v>
      </c>
      <c r="H176" s="186">
        <f t="shared" si="21"/>
        <v>86.7</v>
      </c>
      <c r="I176" s="186">
        <f t="shared" si="21"/>
        <v>60</v>
      </c>
      <c r="J176" s="186">
        <f t="shared" si="21"/>
        <v>0</v>
      </c>
      <c r="K176" s="201">
        <f t="shared" si="21"/>
        <v>60</v>
      </c>
      <c r="L176" s="36">
        <f t="shared" si="21"/>
        <v>0</v>
      </c>
      <c r="M176" s="186">
        <f t="shared" si="21"/>
        <v>0</v>
      </c>
      <c r="N176" s="186">
        <f t="shared" si="21"/>
        <v>0</v>
      </c>
      <c r="O176" s="186">
        <f t="shared" si="21"/>
        <v>0</v>
      </c>
      <c r="P176" s="201">
        <f t="shared" si="21"/>
        <v>0</v>
      </c>
    </row>
    <row r="177" spans="1:16" ht="12.75">
      <c r="A177" s="30" t="s">
        <v>456</v>
      </c>
      <c r="B177" s="31">
        <v>41</v>
      </c>
      <c r="C177" s="38"/>
      <c r="D177" s="39"/>
      <c r="E177" s="39"/>
      <c r="F177" s="329" t="s">
        <v>876</v>
      </c>
      <c r="G177" s="330">
        <v>98.9</v>
      </c>
      <c r="H177" s="331">
        <v>86.7</v>
      </c>
      <c r="I177" s="331">
        <v>60</v>
      </c>
      <c r="J177" s="331"/>
      <c r="K177" s="331">
        <f>I177+J177</f>
        <v>60</v>
      </c>
      <c r="L177" s="330"/>
      <c r="M177" s="332"/>
      <c r="N177" s="332"/>
      <c r="O177" s="331"/>
      <c r="P177" s="331">
        <f>N177+O177</f>
        <v>0</v>
      </c>
    </row>
    <row r="178" spans="1:16" ht="12.75">
      <c r="A178" s="30" t="s">
        <v>467</v>
      </c>
      <c r="B178" s="31"/>
      <c r="C178" s="38"/>
      <c r="D178" s="39"/>
      <c r="E178" s="198"/>
      <c r="F178" s="774"/>
      <c r="G178" s="199"/>
      <c r="H178" s="200"/>
      <c r="I178" s="200"/>
      <c r="J178" s="200"/>
      <c r="K178" s="200"/>
      <c r="L178" s="199"/>
      <c r="M178" s="777"/>
      <c r="N178" s="777"/>
      <c r="O178" s="200"/>
      <c r="P178" s="200"/>
    </row>
    <row r="179" spans="1:16" ht="12.75">
      <c r="A179" s="30" t="s">
        <v>470</v>
      </c>
      <c r="B179" s="137"/>
      <c r="C179" s="56"/>
      <c r="D179" s="35" t="s">
        <v>473</v>
      </c>
      <c r="E179" s="830" t="s">
        <v>474</v>
      </c>
      <c r="F179" s="831"/>
      <c r="G179" s="36">
        <f aca="true" t="shared" si="22" ref="G179:P179">SUM(G180)</f>
        <v>24.999999999999996</v>
      </c>
      <c r="H179" s="186">
        <f t="shared" si="22"/>
        <v>27</v>
      </c>
      <c r="I179" s="186">
        <f t="shared" si="22"/>
        <v>25.00000000000001</v>
      </c>
      <c r="J179" s="186">
        <f t="shared" si="22"/>
        <v>0</v>
      </c>
      <c r="K179" s="201">
        <f t="shared" si="22"/>
        <v>25.00000000000001</v>
      </c>
      <c r="L179" s="36">
        <f t="shared" si="22"/>
        <v>0</v>
      </c>
      <c r="M179" s="186">
        <f t="shared" si="22"/>
        <v>0</v>
      </c>
      <c r="N179" s="186">
        <f t="shared" si="22"/>
        <v>0</v>
      </c>
      <c r="O179" s="186">
        <f t="shared" si="22"/>
        <v>0</v>
      </c>
      <c r="P179" s="201">
        <f t="shared" si="22"/>
        <v>0</v>
      </c>
    </row>
    <row r="180" spans="1:16" ht="12.75">
      <c r="A180" s="30" t="s">
        <v>472</v>
      </c>
      <c r="B180" s="31"/>
      <c r="C180" s="38"/>
      <c r="D180" s="39"/>
      <c r="E180" s="834" t="s">
        <v>476</v>
      </c>
      <c r="F180" s="835"/>
      <c r="G180" s="187">
        <f aca="true" t="shared" si="23" ref="G180:P180">SUM(G181:G198)</f>
        <v>24.999999999999996</v>
      </c>
      <c r="H180" s="188">
        <f>SUM(H181:H198)</f>
        <v>27</v>
      </c>
      <c r="I180" s="188">
        <f>SUM(I181:I198)</f>
        <v>25.00000000000001</v>
      </c>
      <c r="J180" s="188">
        <f>SUM(J181:J198)</f>
        <v>0</v>
      </c>
      <c r="K180" s="437">
        <f>SUM(K181:K198)</f>
        <v>25.00000000000001</v>
      </c>
      <c r="L180" s="187">
        <f t="shared" si="23"/>
        <v>0</v>
      </c>
      <c r="M180" s="188">
        <f t="shared" si="23"/>
        <v>0</v>
      </c>
      <c r="N180" s="188">
        <f t="shared" si="23"/>
        <v>0</v>
      </c>
      <c r="O180" s="188">
        <f t="shared" si="23"/>
        <v>0</v>
      </c>
      <c r="P180" s="437">
        <f t="shared" si="23"/>
        <v>0</v>
      </c>
    </row>
    <row r="181" spans="1:16" ht="12.75">
      <c r="A181" s="30" t="s">
        <v>475</v>
      </c>
      <c r="B181" s="31">
        <v>111</v>
      </c>
      <c r="C181" s="38"/>
      <c r="D181" s="39"/>
      <c r="E181" s="39" t="s">
        <v>59</v>
      </c>
      <c r="F181" s="71" t="s">
        <v>60</v>
      </c>
      <c r="G181" s="40">
        <v>16</v>
      </c>
      <c r="H181" s="189">
        <v>16.4</v>
      </c>
      <c r="I181" s="189">
        <v>13.4</v>
      </c>
      <c r="J181" s="189"/>
      <c r="K181" s="463">
        <f>I181+J181</f>
        <v>13.4</v>
      </c>
      <c r="L181" s="40"/>
      <c r="M181" s="189"/>
      <c r="N181" s="189"/>
      <c r="O181" s="189"/>
      <c r="P181" s="463">
        <f>N181+O181</f>
        <v>0</v>
      </c>
    </row>
    <row r="182" spans="1:16" ht="12.75">
      <c r="A182" s="30" t="s">
        <v>477</v>
      </c>
      <c r="B182" s="31">
        <v>111</v>
      </c>
      <c r="C182" s="38"/>
      <c r="D182" s="39"/>
      <c r="E182" s="39" t="s">
        <v>61</v>
      </c>
      <c r="F182" s="71" t="s">
        <v>62</v>
      </c>
      <c r="G182" s="40">
        <v>1.9</v>
      </c>
      <c r="H182" s="189">
        <v>1.9</v>
      </c>
      <c r="I182" s="189">
        <v>3</v>
      </c>
      <c r="J182" s="189"/>
      <c r="K182" s="463">
        <f aca="true" t="shared" si="24" ref="K182:K198">I182+J182</f>
        <v>3</v>
      </c>
      <c r="L182" s="40"/>
      <c r="M182" s="189"/>
      <c r="N182" s="189"/>
      <c r="O182" s="189"/>
      <c r="P182" s="463">
        <f aca="true" t="shared" si="25" ref="P182:P198">N182+O182</f>
        <v>0</v>
      </c>
    </row>
    <row r="183" spans="1:16" ht="12.75">
      <c r="A183" s="30" t="s">
        <v>478</v>
      </c>
      <c r="B183" s="31">
        <v>111</v>
      </c>
      <c r="C183" s="38"/>
      <c r="D183" s="39"/>
      <c r="E183" s="39" t="s">
        <v>63</v>
      </c>
      <c r="F183" s="71" t="s">
        <v>64</v>
      </c>
      <c r="G183" s="40">
        <v>0</v>
      </c>
      <c r="H183" s="189">
        <v>0.2</v>
      </c>
      <c r="I183" s="189">
        <v>1</v>
      </c>
      <c r="J183" s="189"/>
      <c r="K183" s="463">
        <f t="shared" si="24"/>
        <v>1</v>
      </c>
      <c r="L183" s="40"/>
      <c r="M183" s="189"/>
      <c r="N183" s="189"/>
      <c r="O183" s="189"/>
      <c r="P183" s="463">
        <f t="shared" si="25"/>
        <v>0</v>
      </c>
    </row>
    <row r="184" spans="1:16" ht="12.75">
      <c r="A184" s="30" t="s">
        <v>479</v>
      </c>
      <c r="B184" s="31">
        <v>111</v>
      </c>
      <c r="C184" s="38"/>
      <c r="D184" s="39"/>
      <c r="E184" s="39" t="s">
        <v>65</v>
      </c>
      <c r="F184" s="71" t="s">
        <v>66</v>
      </c>
      <c r="G184" s="40">
        <v>1.8</v>
      </c>
      <c r="H184" s="189">
        <v>1.8</v>
      </c>
      <c r="I184" s="189">
        <v>1.8</v>
      </c>
      <c r="J184" s="189"/>
      <c r="K184" s="463">
        <f t="shared" si="24"/>
        <v>1.8</v>
      </c>
      <c r="L184" s="40"/>
      <c r="M184" s="189"/>
      <c r="N184" s="189"/>
      <c r="O184" s="189"/>
      <c r="P184" s="463">
        <f t="shared" si="25"/>
        <v>0</v>
      </c>
    </row>
    <row r="185" spans="1:16" ht="12.75">
      <c r="A185" s="30" t="s">
        <v>480</v>
      </c>
      <c r="B185" s="31">
        <v>41</v>
      </c>
      <c r="C185" s="38"/>
      <c r="D185" s="39"/>
      <c r="E185" s="39" t="s">
        <v>67</v>
      </c>
      <c r="F185" s="71" t="s">
        <v>68</v>
      </c>
      <c r="G185" s="40">
        <v>0.30000000000000004</v>
      </c>
      <c r="H185" s="189">
        <v>0.3</v>
      </c>
      <c r="I185" s="189">
        <v>0.1</v>
      </c>
      <c r="J185" s="189"/>
      <c r="K185" s="463">
        <f t="shared" si="24"/>
        <v>0.1</v>
      </c>
      <c r="L185" s="40"/>
      <c r="M185" s="189"/>
      <c r="N185" s="189"/>
      <c r="O185" s="189"/>
      <c r="P185" s="463">
        <f t="shared" si="25"/>
        <v>0</v>
      </c>
    </row>
    <row r="186" spans="1:16" ht="12.75">
      <c r="A186" s="30" t="s">
        <v>481</v>
      </c>
      <c r="B186" s="31">
        <v>41</v>
      </c>
      <c r="C186" s="38"/>
      <c r="D186" s="39"/>
      <c r="E186" s="39" t="s">
        <v>69</v>
      </c>
      <c r="F186" s="71" t="s">
        <v>70</v>
      </c>
      <c r="G186" s="40">
        <v>2.4</v>
      </c>
      <c r="H186" s="189">
        <v>2.6</v>
      </c>
      <c r="I186" s="189">
        <v>2.6</v>
      </c>
      <c r="J186" s="189"/>
      <c r="K186" s="463">
        <f t="shared" si="24"/>
        <v>2.6</v>
      </c>
      <c r="L186" s="40"/>
      <c r="M186" s="189"/>
      <c r="N186" s="189"/>
      <c r="O186" s="189"/>
      <c r="P186" s="463">
        <f t="shared" si="25"/>
        <v>0</v>
      </c>
    </row>
    <row r="187" spans="1:16" ht="12.75">
      <c r="A187" s="30" t="s">
        <v>482</v>
      </c>
      <c r="B187" s="31">
        <v>111</v>
      </c>
      <c r="C187" s="38"/>
      <c r="D187" s="39"/>
      <c r="E187" s="39" t="s">
        <v>71</v>
      </c>
      <c r="F187" s="71" t="s">
        <v>72</v>
      </c>
      <c r="G187" s="40">
        <v>0.2</v>
      </c>
      <c r="H187" s="189">
        <v>0.2</v>
      </c>
      <c r="I187" s="189">
        <v>0.1</v>
      </c>
      <c r="J187" s="189"/>
      <c r="K187" s="463">
        <f t="shared" si="24"/>
        <v>0.1</v>
      </c>
      <c r="L187" s="40"/>
      <c r="M187" s="189"/>
      <c r="N187" s="189"/>
      <c r="O187" s="189"/>
      <c r="P187" s="463">
        <f t="shared" si="25"/>
        <v>0</v>
      </c>
    </row>
    <row r="188" spans="1:16" ht="12.75">
      <c r="A188" s="30" t="s">
        <v>483</v>
      </c>
      <c r="B188" s="31">
        <v>111</v>
      </c>
      <c r="C188" s="38"/>
      <c r="D188" s="39"/>
      <c r="E188" s="39" t="s">
        <v>74</v>
      </c>
      <c r="F188" s="71" t="s">
        <v>75</v>
      </c>
      <c r="G188" s="40">
        <v>0.5</v>
      </c>
      <c r="H188" s="189">
        <v>0.5</v>
      </c>
      <c r="I188" s="189">
        <v>0.1</v>
      </c>
      <c r="J188" s="189"/>
      <c r="K188" s="463">
        <f t="shared" si="24"/>
        <v>0.1</v>
      </c>
      <c r="L188" s="40"/>
      <c r="M188" s="189"/>
      <c r="N188" s="189"/>
      <c r="O188" s="189"/>
      <c r="P188" s="463">
        <f t="shared" si="25"/>
        <v>0</v>
      </c>
    </row>
    <row r="189" spans="1:16" ht="12.75">
      <c r="A189" s="30" t="s">
        <v>484</v>
      </c>
      <c r="B189" s="31">
        <v>111</v>
      </c>
      <c r="C189" s="38"/>
      <c r="D189" s="39"/>
      <c r="E189" s="39" t="s">
        <v>77</v>
      </c>
      <c r="F189" s="71" t="s">
        <v>78</v>
      </c>
      <c r="G189" s="40">
        <v>0.2</v>
      </c>
      <c r="H189" s="189">
        <v>0.2</v>
      </c>
      <c r="I189" s="189">
        <v>0.1</v>
      </c>
      <c r="J189" s="189"/>
      <c r="K189" s="463">
        <f t="shared" si="24"/>
        <v>0.1</v>
      </c>
      <c r="L189" s="40"/>
      <c r="M189" s="189"/>
      <c r="N189" s="189"/>
      <c r="O189" s="189"/>
      <c r="P189" s="463">
        <f t="shared" si="25"/>
        <v>0</v>
      </c>
    </row>
    <row r="190" spans="1:16" ht="12.75">
      <c r="A190" s="30" t="s">
        <v>485</v>
      </c>
      <c r="B190" s="31">
        <v>41</v>
      </c>
      <c r="C190" s="38"/>
      <c r="D190" s="39"/>
      <c r="E190" s="39" t="s">
        <v>83</v>
      </c>
      <c r="F190" s="71" t="s">
        <v>84</v>
      </c>
      <c r="G190" s="40">
        <v>0.9</v>
      </c>
      <c r="H190" s="189">
        <v>0.8</v>
      </c>
      <c r="I190" s="189">
        <v>0.8</v>
      </c>
      <c r="J190" s="189"/>
      <c r="K190" s="463">
        <f t="shared" si="24"/>
        <v>0.8</v>
      </c>
      <c r="L190" s="40"/>
      <c r="M190" s="189"/>
      <c r="N190" s="189"/>
      <c r="O190" s="189"/>
      <c r="P190" s="463">
        <f t="shared" si="25"/>
        <v>0</v>
      </c>
    </row>
    <row r="191" spans="1:16" ht="12.75">
      <c r="A191" s="30" t="s">
        <v>486</v>
      </c>
      <c r="B191" s="31">
        <v>41</v>
      </c>
      <c r="C191" s="38"/>
      <c r="D191" s="39"/>
      <c r="E191" s="39" t="s">
        <v>86</v>
      </c>
      <c r="F191" s="71" t="s">
        <v>87</v>
      </c>
      <c r="G191" s="40">
        <v>0.30000000000000004</v>
      </c>
      <c r="H191" s="189">
        <v>0.3</v>
      </c>
      <c r="I191" s="189">
        <v>0.3</v>
      </c>
      <c r="J191" s="189"/>
      <c r="K191" s="463">
        <f t="shared" si="24"/>
        <v>0.3</v>
      </c>
      <c r="L191" s="40"/>
      <c r="M191" s="189"/>
      <c r="N191" s="189"/>
      <c r="O191" s="189"/>
      <c r="P191" s="463">
        <f t="shared" si="25"/>
        <v>0</v>
      </c>
    </row>
    <row r="192" spans="1:16" ht="12.75">
      <c r="A192" s="30" t="s">
        <v>487</v>
      </c>
      <c r="B192" s="31">
        <v>41</v>
      </c>
      <c r="C192" s="38"/>
      <c r="D192" s="39"/>
      <c r="E192" s="39" t="s">
        <v>89</v>
      </c>
      <c r="F192" s="71" t="s">
        <v>90</v>
      </c>
      <c r="G192" s="40">
        <v>0.2</v>
      </c>
      <c r="H192" s="189">
        <v>0.1</v>
      </c>
      <c r="I192" s="189">
        <v>0.1</v>
      </c>
      <c r="J192" s="189"/>
      <c r="K192" s="463">
        <f t="shared" si="24"/>
        <v>0.1</v>
      </c>
      <c r="L192" s="40"/>
      <c r="M192" s="189"/>
      <c r="N192" s="189"/>
      <c r="O192" s="189"/>
      <c r="P192" s="463">
        <f t="shared" si="25"/>
        <v>0</v>
      </c>
    </row>
    <row r="193" spans="1:16" ht="12.75">
      <c r="A193" s="30" t="s">
        <v>488</v>
      </c>
      <c r="B193" s="31">
        <v>41</v>
      </c>
      <c r="C193" s="38"/>
      <c r="D193" s="39"/>
      <c r="E193" s="39" t="s">
        <v>205</v>
      </c>
      <c r="F193" s="71" t="s">
        <v>206</v>
      </c>
      <c r="G193" s="40">
        <v>0.30000000000000004</v>
      </c>
      <c r="H193" s="189">
        <v>1.3</v>
      </c>
      <c r="I193" s="189">
        <v>1.1</v>
      </c>
      <c r="J193" s="189"/>
      <c r="K193" s="463">
        <f t="shared" si="24"/>
        <v>1.1</v>
      </c>
      <c r="L193" s="40"/>
      <c r="M193" s="189"/>
      <c r="N193" s="189"/>
      <c r="O193" s="189"/>
      <c r="P193" s="463">
        <f t="shared" si="25"/>
        <v>0</v>
      </c>
    </row>
    <row r="194" spans="1:16" ht="12.75">
      <c r="A194" s="30" t="s">
        <v>489</v>
      </c>
      <c r="B194" s="31">
        <v>41</v>
      </c>
      <c r="C194" s="38"/>
      <c r="D194" s="39"/>
      <c r="E194" s="39" t="s">
        <v>114</v>
      </c>
      <c r="F194" s="71" t="s">
        <v>207</v>
      </c>
      <c r="G194" s="40">
        <v>0</v>
      </c>
      <c r="H194" s="189">
        <v>0</v>
      </c>
      <c r="I194" s="189">
        <v>0</v>
      </c>
      <c r="J194" s="189"/>
      <c r="K194" s="463">
        <f t="shared" si="24"/>
        <v>0</v>
      </c>
      <c r="L194" s="40"/>
      <c r="M194" s="189"/>
      <c r="N194" s="189"/>
      <c r="O194" s="189"/>
      <c r="P194" s="463">
        <f t="shared" si="25"/>
        <v>0</v>
      </c>
    </row>
    <row r="195" spans="1:16" ht="12.75">
      <c r="A195" s="30" t="s">
        <v>490</v>
      </c>
      <c r="B195" s="31">
        <v>41</v>
      </c>
      <c r="C195" s="38"/>
      <c r="D195" s="39"/>
      <c r="E195" s="39" t="s">
        <v>208</v>
      </c>
      <c r="F195" s="71" t="s">
        <v>209</v>
      </c>
      <c r="G195" s="40">
        <v>0</v>
      </c>
      <c r="H195" s="189">
        <v>0</v>
      </c>
      <c r="I195" s="189">
        <v>0</v>
      </c>
      <c r="J195" s="189"/>
      <c r="K195" s="463">
        <f t="shared" si="24"/>
        <v>0</v>
      </c>
      <c r="L195" s="40"/>
      <c r="M195" s="189"/>
      <c r="N195" s="189"/>
      <c r="O195" s="189"/>
      <c r="P195" s="463">
        <f t="shared" si="25"/>
        <v>0</v>
      </c>
    </row>
    <row r="196" spans="1:16" ht="12.75">
      <c r="A196" s="30" t="s">
        <v>491</v>
      </c>
      <c r="B196" s="31"/>
      <c r="C196" s="38"/>
      <c r="D196" s="39"/>
      <c r="E196" s="39" t="s">
        <v>215</v>
      </c>
      <c r="F196" s="71" t="s">
        <v>812</v>
      </c>
      <c r="G196" s="40">
        <v>0</v>
      </c>
      <c r="H196" s="189">
        <v>0</v>
      </c>
      <c r="I196" s="189">
        <v>0</v>
      </c>
      <c r="J196" s="189"/>
      <c r="K196" s="463">
        <f t="shared" si="24"/>
        <v>0</v>
      </c>
      <c r="L196" s="40"/>
      <c r="M196" s="189"/>
      <c r="N196" s="189"/>
      <c r="O196" s="189"/>
      <c r="P196" s="463">
        <v>0</v>
      </c>
    </row>
    <row r="197" spans="1:16" ht="12.75">
      <c r="A197" s="30" t="s">
        <v>492</v>
      </c>
      <c r="B197" s="31">
        <v>41</v>
      </c>
      <c r="C197" s="38"/>
      <c r="D197" s="39"/>
      <c r="E197" s="39" t="s">
        <v>118</v>
      </c>
      <c r="F197" s="71" t="s">
        <v>493</v>
      </c>
      <c r="G197" s="40">
        <v>0</v>
      </c>
      <c r="H197" s="189">
        <v>0</v>
      </c>
      <c r="I197" s="189">
        <v>0</v>
      </c>
      <c r="J197" s="189"/>
      <c r="K197" s="463">
        <f t="shared" si="24"/>
        <v>0</v>
      </c>
      <c r="L197" s="40"/>
      <c r="M197" s="189"/>
      <c r="N197" s="189"/>
      <c r="O197" s="189"/>
      <c r="P197" s="463">
        <f t="shared" si="25"/>
        <v>0</v>
      </c>
    </row>
    <row r="198" spans="1:16" ht="13.5" thickBot="1">
      <c r="A198" s="30" t="s">
        <v>494</v>
      </c>
      <c r="B198" s="144">
        <v>41</v>
      </c>
      <c r="C198" s="145"/>
      <c r="D198" s="45"/>
      <c r="E198" s="45" t="s">
        <v>164</v>
      </c>
      <c r="F198" s="131" t="s">
        <v>165</v>
      </c>
      <c r="G198" s="192">
        <v>0</v>
      </c>
      <c r="H198" s="193">
        <v>0.4</v>
      </c>
      <c r="I198" s="193">
        <v>0.5</v>
      </c>
      <c r="J198" s="193"/>
      <c r="K198" s="464">
        <f t="shared" si="24"/>
        <v>0.5</v>
      </c>
      <c r="L198" s="192"/>
      <c r="M198" s="193"/>
      <c r="N198" s="193"/>
      <c r="O198" s="193"/>
      <c r="P198" s="464">
        <f t="shared" si="25"/>
        <v>0</v>
      </c>
    </row>
    <row r="199" spans="1:16" ht="13.5" thickBot="1">
      <c r="A199" s="30" t="s">
        <v>823</v>
      </c>
      <c r="B199" s="665"/>
      <c r="C199" s="666"/>
      <c r="D199" s="667" t="s">
        <v>457</v>
      </c>
      <c r="E199" s="885" t="s">
        <v>458</v>
      </c>
      <c r="F199" s="886"/>
      <c r="G199" s="668">
        <f aca="true" t="shared" si="26" ref="G199:P199">SUM(G200:G219)</f>
        <v>1171</v>
      </c>
      <c r="H199" s="669">
        <f t="shared" si="26"/>
        <v>1177</v>
      </c>
      <c r="I199" s="669">
        <f t="shared" si="26"/>
        <v>1200.4</v>
      </c>
      <c r="J199" s="669">
        <f t="shared" si="26"/>
        <v>0</v>
      </c>
      <c r="K199" s="670">
        <f t="shared" si="26"/>
        <v>1200.4</v>
      </c>
      <c r="L199" s="671">
        <f t="shared" si="26"/>
        <v>0</v>
      </c>
      <c r="M199" s="672">
        <f t="shared" si="26"/>
        <v>0</v>
      </c>
      <c r="N199" s="672">
        <f t="shared" si="26"/>
        <v>0</v>
      </c>
      <c r="O199" s="672">
        <f t="shared" si="26"/>
        <v>0</v>
      </c>
      <c r="P199" s="673">
        <f t="shared" si="26"/>
        <v>0</v>
      </c>
    </row>
    <row r="200" spans="1:16" ht="12.75">
      <c r="A200" s="30" t="s">
        <v>824</v>
      </c>
      <c r="B200" s="655">
        <v>111</v>
      </c>
      <c r="C200" s="656"/>
      <c r="D200" s="657"/>
      <c r="E200" s="657"/>
      <c r="F200" s="658" t="s">
        <v>459</v>
      </c>
      <c r="G200" s="659">
        <v>544</v>
      </c>
      <c r="H200" s="660">
        <v>548</v>
      </c>
      <c r="I200" s="660">
        <v>550</v>
      </c>
      <c r="J200" s="660"/>
      <c r="K200" s="661">
        <f>I200+J200</f>
        <v>550</v>
      </c>
      <c r="L200" s="659"/>
      <c r="M200" s="662"/>
      <c r="N200" s="663"/>
      <c r="O200" s="663"/>
      <c r="P200" s="664">
        <f>N200+O200</f>
        <v>0</v>
      </c>
    </row>
    <row r="201" spans="1:16" ht="12.75">
      <c r="A201" s="30" t="s">
        <v>948</v>
      </c>
      <c r="B201" s="31">
        <v>111</v>
      </c>
      <c r="C201" s="38"/>
      <c r="D201" s="39"/>
      <c r="E201" s="39"/>
      <c r="F201" s="333" t="s">
        <v>460</v>
      </c>
      <c r="G201" s="334">
        <v>384</v>
      </c>
      <c r="H201" s="335">
        <v>386</v>
      </c>
      <c r="I201" s="335">
        <v>388</v>
      </c>
      <c r="J201" s="335"/>
      <c r="K201" s="473">
        <f>I201+J201</f>
        <v>388</v>
      </c>
      <c r="L201" s="334"/>
      <c r="M201" s="336"/>
      <c r="N201" s="331"/>
      <c r="O201" s="331"/>
      <c r="P201" s="648">
        <f>N201+O201</f>
        <v>0</v>
      </c>
    </row>
    <row r="202" spans="1:16" ht="12.75">
      <c r="A202" s="30" t="s">
        <v>949</v>
      </c>
      <c r="B202" s="31"/>
      <c r="C202" s="38"/>
      <c r="D202" s="39"/>
      <c r="E202" s="39"/>
      <c r="F202" s="333" t="s">
        <v>940</v>
      </c>
      <c r="G202" s="334">
        <v>6</v>
      </c>
      <c r="H202" s="335">
        <v>13</v>
      </c>
      <c r="I202" s="335">
        <v>13</v>
      </c>
      <c r="J202" s="335"/>
      <c r="K202" s="473">
        <f aca="true" t="shared" si="27" ref="K202:K209">I202+J202</f>
        <v>13</v>
      </c>
      <c r="L202" s="334"/>
      <c r="M202" s="336"/>
      <c r="N202" s="331"/>
      <c r="O202" s="331"/>
      <c r="P202" s="648">
        <f aca="true" t="shared" si="28" ref="P202:P209">N202+O202</f>
        <v>0</v>
      </c>
    </row>
    <row r="203" spans="1:16" ht="12.75">
      <c r="A203" s="30" t="s">
        <v>950</v>
      </c>
      <c r="B203" s="31"/>
      <c r="C203" s="38"/>
      <c r="D203" s="39"/>
      <c r="E203" s="39"/>
      <c r="F203" s="333" t="s">
        <v>941</v>
      </c>
      <c r="G203" s="334">
        <v>3.6</v>
      </c>
      <c r="H203" s="335">
        <v>7</v>
      </c>
      <c r="I203" s="335">
        <v>7</v>
      </c>
      <c r="J203" s="335"/>
      <c r="K203" s="473">
        <f t="shared" si="27"/>
        <v>7</v>
      </c>
      <c r="L203" s="334"/>
      <c r="M203" s="336"/>
      <c r="N203" s="331"/>
      <c r="O203" s="331"/>
      <c r="P203" s="648">
        <f t="shared" si="28"/>
        <v>0</v>
      </c>
    </row>
    <row r="204" spans="1:16" ht="12.75">
      <c r="A204" s="30" t="s">
        <v>951</v>
      </c>
      <c r="B204" s="31"/>
      <c r="C204" s="38"/>
      <c r="D204" s="39"/>
      <c r="E204" s="39"/>
      <c r="F204" s="333" t="s">
        <v>942</v>
      </c>
      <c r="G204" s="334">
        <v>20</v>
      </c>
      <c r="H204" s="335">
        <v>27</v>
      </c>
      <c r="I204" s="335">
        <v>30.4</v>
      </c>
      <c r="J204" s="335"/>
      <c r="K204" s="473">
        <f t="shared" si="27"/>
        <v>30.4</v>
      </c>
      <c r="L204" s="334"/>
      <c r="M204" s="336"/>
      <c r="N204" s="331"/>
      <c r="O204" s="331"/>
      <c r="P204" s="648">
        <f t="shared" si="28"/>
        <v>0</v>
      </c>
    </row>
    <row r="205" spans="1:16" ht="12.75">
      <c r="A205" s="30" t="s">
        <v>952</v>
      </c>
      <c r="B205" s="31"/>
      <c r="C205" s="38"/>
      <c r="D205" s="39"/>
      <c r="E205" s="39"/>
      <c r="F205" s="333" t="s">
        <v>943</v>
      </c>
      <c r="G205" s="334">
        <v>3.5</v>
      </c>
      <c r="H205" s="335">
        <v>2</v>
      </c>
      <c r="I205" s="335">
        <v>10.3</v>
      </c>
      <c r="J205" s="335"/>
      <c r="K205" s="473">
        <f t="shared" si="27"/>
        <v>10.3</v>
      </c>
      <c r="L205" s="334"/>
      <c r="M205" s="336"/>
      <c r="N205" s="331"/>
      <c r="O205" s="331"/>
      <c r="P205" s="648">
        <f t="shared" si="28"/>
        <v>0</v>
      </c>
    </row>
    <row r="206" spans="1:16" ht="12.75">
      <c r="A206" s="30" t="s">
        <v>953</v>
      </c>
      <c r="B206" s="31"/>
      <c r="C206" s="38"/>
      <c r="D206" s="39"/>
      <c r="E206" s="39"/>
      <c r="F206" s="333" t="s">
        <v>944</v>
      </c>
      <c r="G206" s="334">
        <v>3</v>
      </c>
      <c r="H206" s="335">
        <v>2</v>
      </c>
      <c r="I206" s="335">
        <v>9</v>
      </c>
      <c r="J206" s="335"/>
      <c r="K206" s="473">
        <f t="shared" si="27"/>
        <v>9</v>
      </c>
      <c r="L206" s="334"/>
      <c r="M206" s="336" t="s">
        <v>985</v>
      </c>
      <c r="N206" s="331"/>
      <c r="O206" s="331"/>
      <c r="P206" s="648">
        <f t="shared" si="28"/>
        <v>0</v>
      </c>
    </row>
    <row r="207" spans="1:16" ht="12.75">
      <c r="A207" s="30" t="s">
        <v>954</v>
      </c>
      <c r="B207" s="31"/>
      <c r="C207" s="38"/>
      <c r="D207" s="39"/>
      <c r="E207" s="39"/>
      <c r="F207" s="333" t="s">
        <v>945</v>
      </c>
      <c r="G207" s="334">
        <v>1.7</v>
      </c>
      <c r="H207" s="335"/>
      <c r="I207" s="335">
        <v>3</v>
      </c>
      <c r="J207" s="335"/>
      <c r="K207" s="473">
        <f t="shared" si="27"/>
        <v>3</v>
      </c>
      <c r="L207" s="334"/>
      <c r="M207" s="336"/>
      <c r="N207" s="331"/>
      <c r="O207" s="331"/>
      <c r="P207" s="648">
        <f t="shared" si="28"/>
        <v>0</v>
      </c>
    </row>
    <row r="208" spans="1:16" ht="12.75">
      <c r="A208" s="30" t="s">
        <v>955</v>
      </c>
      <c r="B208" s="31"/>
      <c r="C208" s="38"/>
      <c r="D208" s="39"/>
      <c r="E208" s="39"/>
      <c r="F208" s="333" t="s">
        <v>946</v>
      </c>
      <c r="G208" s="334">
        <v>13.2</v>
      </c>
      <c r="H208" s="335"/>
      <c r="I208" s="335">
        <v>4.7</v>
      </c>
      <c r="J208" s="335"/>
      <c r="K208" s="473">
        <f t="shared" si="27"/>
        <v>4.7</v>
      </c>
      <c r="L208" s="334"/>
      <c r="M208" s="336"/>
      <c r="N208" s="331"/>
      <c r="O208" s="331"/>
      <c r="P208" s="648">
        <f t="shared" si="28"/>
        <v>0</v>
      </c>
    </row>
    <row r="209" spans="1:16" ht="12.75">
      <c r="A209" s="30" t="s">
        <v>956</v>
      </c>
      <c r="B209" s="31"/>
      <c r="C209" s="38"/>
      <c r="D209" s="39"/>
      <c r="E209" s="39"/>
      <c r="F209" s="333" t="s">
        <v>947</v>
      </c>
      <c r="G209" s="334">
        <v>10</v>
      </c>
      <c r="H209" s="335">
        <v>10</v>
      </c>
      <c r="I209" s="335">
        <v>10</v>
      </c>
      <c r="J209" s="335"/>
      <c r="K209" s="473">
        <f t="shared" si="27"/>
        <v>10</v>
      </c>
      <c r="L209" s="334"/>
      <c r="M209" s="336"/>
      <c r="N209" s="331"/>
      <c r="O209" s="331"/>
      <c r="P209" s="648">
        <f t="shared" si="28"/>
        <v>0</v>
      </c>
    </row>
    <row r="210" spans="1:24" ht="12.75">
      <c r="A210" s="30" t="s">
        <v>957</v>
      </c>
      <c r="B210" s="31">
        <v>41</v>
      </c>
      <c r="C210" s="38"/>
      <c r="D210" s="39"/>
      <c r="E210" s="39"/>
      <c r="F210" s="333" t="s">
        <v>461</v>
      </c>
      <c r="G210" s="334">
        <v>41</v>
      </c>
      <c r="H210" s="335">
        <v>41</v>
      </c>
      <c r="I210" s="335">
        <v>40</v>
      </c>
      <c r="J210" s="335"/>
      <c r="K210" s="473">
        <f aca="true" t="shared" si="29" ref="K210:K219">I210+J210</f>
        <v>40</v>
      </c>
      <c r="L210" s="334"/>
      <c r="M210" s="335"/>
      <c r="N210" s="331"/>
      <c r="O210" s="331"/>
      <c r="P210" s="648">
        <f aca="true" t="shared" si="30" ref="P210:P219">N210+O210</f>
        <v>0</v>
      </c>
      <c r="R210" s="810" t="s">
        <v>1037</v>
      </c>
      <c r="S210" s="811"/>
      <c r="T210" s="811"/>
      <c r="U210" s="811"/>
      <c r="V210" s="811"/>
      <c r="W210" s="811"/>
      <c r="X210" s="811"/>
    </row>
    <row r="211" spans="1:24" ht="12.75">
      <c r="A211" s="30" t="s">
        <v>958</v>
      </c>
      <c r="B211" s="31">
        <v>41</v>
      </c>
      <c r="C211" s="38"/>
      <c r="D211" s="39"/>
      <c r="E211" s="39"/>
      <c r="F211" s="333" t="s">
        <v>463</v>
      </c>
      <c r="G211" s="334">
        <v>41</v>
      </c>
      <c r="H211" s="335">
        <v>41</v>
      </c>
      <c r="I211" s="335">
        <v>40</v>
      </c>
      <c r="J211" s="335"/>
      <c r="K211" s="473">
        <f t="shared" si="29"/>
        <v>40</v>
      </c>
      <c r="L211" s="334"/>
      <c r="M211" s="335"/>
      <c r="N211" s="331"/>
      <c r="O211" s="331"/>
      <c r="P211" s="648">
        <f t="shared" si="30"/>
        <v>0</v>
      </c>
      <c r="R211" s="811"/>
      <c r="S211" s="811"/>
      <c r="T211" s="811"/>
      <c r="U211" s="811"/>
      <c r="V211" s="811"/>
      <c r="W211" s="811"/>
      <c r="X211" s="811"/>
    </row>
    <row r="212" spans="1:24" ht="12.75">
      <c r="A212" s="30" t="s">
        <v>959</v>
      </c>
      <c r="B212" s="31">
        <v>41</v>
      </c>
      <c r="C212" s="38"/>
      <c r="D212" s="39"/>
      <c r="E212" s="39"/>
      <c r="F212" s="333" t="s">
        <v>465</v>
      </c>
      <c r="G212" s="334">
        <v>55</v>
      </c>
      <c r="H212" s="335">
        <v>55</v>
      </c>
      <c r="I212" s="335">
        <v>52.8</v>
      </c>
      <c r="J212" s="335"/>
      <c r="K212" s="473">
        <f t="shared" si="29"/>
        <v>52.8</v>
      </c>
      <c r="L212" s="334"/>
      <c r="M212" s="335"/>
      <c r="N212" s="331"/>
      <c r="O212" s="331"/>
      <c r="P212" s="648">
        <f t="shared" si="30"/>
        <v>0</v>
      </c>
      <c r="R212" s="811"/>
      <c r="S212" s="811"/>
      <c r="T212" s="811"/>
      <c r="U212" s="811"/>
      <c r="V212" s="811"/>
      <c r="W212" s="811"/>
      <c r="X212" s="811"/>
    </row>
    <row r="213" spans="1:16" ht="12.75">
      <c r="A213" s="30" t="s">
        <v>960</v>
      </c>
      <c r="B213" s="31">
        <v>41</v>
      </c>
      <c r="C213" s="38"/>
      <c r="D213" s="39"/>
      <c r="E213" s="39"/>
      <c r="F213" s="333" t="s">
        <v>471</v>
      </c>
      <c r="G213" s="334">
        <v>40</v>
      </c>
      <c r="H213" s="335">
        <v>40</v>
      </c>
      <c r="I213" s="335">
        <v>42.2</v>
      </c>
      <c r="J213" s="335"/>
      <c r="K213" s="473">
        <f t="shared" si="29"/>
        <v>42.2</v>
      </c>
      <c r="L213" s="334"/>
      <c r="M213" s="335"/>
      <c r="N213" s="331"/>
      <c r="O213" s="331"/>
      <c r="P213" s="648">
        <f t="shared" si="30"/>
        <v>0</v>
      </c>
    </row>
    <row r="214" spans="1:16" ht="12.75">
      <c r="A214" s="30" t="s">
        <v>961</v>
      </c>
      <c r="B214" s="31">
        <v>111</v>
      </c>
      <c r="C214" s="38"/>
      <c r="D214" s="39"/>
      <c r="E214" s="39"/>
      <c r="F214" s="333" t="s">
        <v>810</v>
      </c>
      <c r="G214" s="334"/>
      <c r="H214" s="335"/>
      <c r="I214" s="335"/>
      <c r="J214" s="335"/>
      <c r="K214" s="473">
        <f t="shared" si="29"/>
        <v>0</v>
      </c>
      <c r="L214" s="334"/>
      <c r="M214" s="335"/>
      <c r="N214" s="331"/>
      <c r="O214" s="331"/>
      <c r="P214" s="648">
        <f t="shared" si="30"/>
        <v>0</v>
      </c>
    </row>
    <row r="215" spans="1:16" ht="12.75">
      <c r="A215" s="30" t="s">
        <v>962</v>
      </c>
      <c r="B215" s="31">
        <v>41</v>
      </c>
      <c r="C215" s="38"/>
      <c r="D215" s="39"/>
      <c r="E215" s="39"/>
      <c r="F215" s="333" t="s">
        <v>462</v>
      </c>
      <c r="G215" s="334">
        <v>0</v>
      </c>
      <c r="H215" s="335">
        <v>0</v>
      </c>
      <c r="I215" s="335"/>
      <c r="J215" s="335"/>
      <c r="K215" s="473">
        <f t="shared" si="29"/>
        <v>0</v>
      </c>
      <c r="L215" s="334"/>
      <c r="M215" s="335"/>
      <c r="N215" s="331"/>
      <c r="O215" s="331"/>
      <c r="P215" s="648">
        <f t="shared" si="30"/>
        <v>0</v>
      </c>
    </row>
    <row r="216" spans="1:16" ht="12.75">
      <c r="A216" s="30" t="s">
        <v>963</v>
      </c>
      <c r="B216" s="31">
        <v>41</v>
      </c>
      <c r="C216" s="38"/>
      <c r="D216" s="39"/>
      <c r="E216" s="39"/>
      <c r="F216" s="333" t="s">
        <v>464</v>
      </c>
      <c r="G216" s="334">
        <v>0</v>
      </c>
      <c r="H216" s="335">
        <v>0</v>
      </c>
      <c r="I216" s="335"/>
      <c r="J216" s="335"/>
      <c r="K216" s="473">
        <f t="shared" si="29"/>
        <v>0</v>
      </c>
      <c r="L216" s="334"/>
      <c r="M216" s="335"/>
      <c r="N216" s="331"/>
      <c r="O216" s="331"/>
      <c r="P216" s="648">
        <f t="shared" si="30"/>
        <v>0</v>
      </c>
    </row>
    <row r="217" spans="1:16" ht="12.75">
      <c r="A217" s="30" t="s">
        <v>964</v>
      </c>
      <c r="B217" s="31">
        <v>41</v>
      </c>
      <c r="C217" s="38"/>
      <c r="D217" s="39"/>
      <c r="E217" s="39"/>
      <c r="F217" s="333" t="s">
        <v>466</v>
      </c>
      <c r="G217" s="334">
        <v>0</v>
      </c>
      <c r="H217" s="335">
        <v>0</v>
      </c>
      <c r="I217" s="335"/>
      <c r="J217" s="335"/>
      <c r="K217" s="473">
        <f t="shared" si="29"/>
        <v>0</v>
      </c>
      <c r="L217" s="334"/>
      <c r="M217" s="335"/>
      <c r="N217" s="331"/>
      <c r="O217" s="331"/>
      <c r="P217" s="648">
        <f t="shared" si="30"/>
        <v>0</v>
      </c>
    </row>
    <row r="218" spans="1:16" ht="12.75">
      <c r="A218" s="30" t="s">
        <v>965</v>
      </c>
      <c r="B218" s="31">
        <v>41</v>
      </c>
      <c r="C218" s="38"/>
      <c r="D218" s="39"/>
      <c r="E218" s="39"/>
      <c r="F218" s="333" t="s">
        <v>468</v>
      </c>
      <c r="G218" s="334">
        <v>0</v>
      </c>
      <c r="H218" s="335">
        <v>0</v>
      </c>
      <c r="I218" s="335"/>
      <c r="J218" s="335"/>
      <c r="K218" s="473">
        <f t="shared" si="29"/>
        <v>0</v>
      </c>
      <c r="L218" s="334"/>
      <c r="M218" s="335"/>
      <c r="N218" s="331"/>
      <c r="O218" s="331"/>
      <c r="P218" s="648">
        <f t="shared" si="30"/>
        <v>0</v>
      </c>
    </row>
    <row r="219" spans="1:16" ht="13.5" thickBot="1">
      <c r="A219" s="43" t="s">
        <v>966</v>
      </c>
      <c r="B219" s="144">
        <v>41</v>
      </c>
      <c r="C219" s="145"/>
      <c r="D219" s="45"/>
      <c r="E219" s="45"/>
      <c r="F219" s="649" t="s">
        <v>469</v>
      </c>
      <c r="G219" s="650">
        <v>5</v>
      </c>
      <c r="H219" s="651">
        <v>5</v>
      </c>
      <c r="I219" s="651"/>
      <c r="J219" s="651"/>
      <c r="K219" s="652">
        <f t="shared" si="29"/>
        <v>0</v>
      </c>
      <c r="L219" s="650"/>
      <c r="M219" s="651"/>
      <c r="N219" s="653"/>
      <c r="O219" s="653"/>
      <c r="P219" s="654">
        <f t="shared" si="30"/>
        <v>0</v>
      </c>
    </row>
    <row r="220" spans="12:16" ht="12.75">
      <c r="L220" s="28"/>
      <c r="M220" s="28"/>
      <c r="N220" s="28"/>
      <c r="O220" s="28"/>
      <c r="P220" s="28"/>
    </row>
    <row r="221" spans="12:16" ht="12.75">
      <c r="L221" s="28"/>
      <c r="M221" s="28"/>
      <c r="N221" s="194"/>
      <c r="O221" s="28"/>
      <c r="P221" s="28"/>
    </row>
    <row r="222" spans="12:16" ht="12.75">
      <c r="L222" s="28"/>
      <c r="M222" s="28"/>
      <c r="N222" s="194"/>
      <c r="O222" s="28"/>
      <c r="P222" s="28"/>
    </row>
    <row r="223" spans="12:16" ht="12.75">
      <c r="L223" s="28"/>
      <c r="M223" s="28"/>
      <c r="N223" s="194"/>
      <c r="O223" s="28"/>
      <c r="P223" s="28"/>
    </row>
    <row r="224" spans="12:16" ht="12.75">
      <c r="L224" s="28"/>
      <c r="M224" s="28"/>
      <c r="N224" s="194"/>
      <c r="O224" s="28"/>
      <c r="P224" s="28"/>
    </row>
    <row r="225" spans="12:16" ht="12.75">
      <c r="L225" s="28"/>
      <c r="M225" s="28"/>
      <c r="N225" s="194"/>
      <c r="O225" s="28"/>
      <c r="P225" s="28"/>
    </row>
    <row r="226" spans="12:16" ht="12.75">
      <c r="L226" s="28"/>
      <c r="M226" s="28"/>
      <c r="N226" s="194"/>
      <c r="O226" s="28"/>
      <c r="P226" s="28"/>
    </row>
    <row r="227" spans="12:16" ht="12.75">
      <c r="L227" s="28"/>
      <c r="M227" s="28"/>
      <c r="N227" s="194"/>
      <c r="O227" s="28"/>
      <c r="P227" s="28"/>
    </row>
    <row r="228" spans="12:16" ht="12.75">
      <c r="L228" s="28"/>
      <c r="M228" s="28"/>
      <c r="N228" s="194"/>
      <c r="O228" s="28"/>
      <c r="P228" s="28"/>
    </row>
    <row r="229" spans="12:16" ht="12.75">
      <c r="L229" s="28"/>
      <c r="M229" s="28"/>
      <c r="N229" s="194"/>
      <c r="O229" s="28"/>
      <c r="P229" s="28"/>
    </row>
    <row r="230" spans="12:16" ht="12.75">
      <c r="L230" s="28"/>
      <c r="M230" s="28"/>
      <c r="N230" s="194"/>
      <c r="O230" s="28"/>
      <c r="P230" s="28"/>
    </row>
    <row r="231" spans="12:16" ht="12.75">
      <c r="L231" s="28"/>
      <c r="M231" s="28"/>
      <c r="N231" s="194"/>
      <c r="O231" s="28"/>
      <c r="P231" s="28"/>
    </row>
    <row r="232" spans="12:16" ht="12.75">
      <c r="L232" s="28"/>
      <c r="M232" s="28"/>
      <c r="N232" s="194"/>
      <c r="O232" s="28"/>
      <c r="P232" s="28"/>
    </row>
    <row r="233" spans="12:16" ht="12.75">
      <c r="L233" s="28"/>
      <c r="M233" s="28"/>
      <c r="N233" s="194"/>
      <c r="O233" s="28"/>
      <c r="P233" s="28"/>
    </row>
    <row r="234" spans="12:16" ht="12.75">
      <c r="L234" s="28"/>
      <c r="M234" s="28"/>
      <c r="N234" s="194"/>
      <c r="O234" s="28"/>
      <c r="P234" s="28"/>
    </row>
    <row r="235" spans="12:16" ht="12.75">
      <c r="L235" s="28"/>
      <c r="M235" s="28"/>
      <c r="N235" s="194"/>
      <c r="O235" s="28"/>
      <c r="P235" s="28"/>
    </row>
    <row r="236" spans="12:16" ht="12.75">
      <c r="L236" s="28"/>
      <c r="M236" s="28"/>
      <c r="N236" s="194"/>
      <c r="O236" s="28"/>
      <c r="P236" s="28"/>
    </row>
    <row r="237" spans="12:16" ht="12.75">
      <c r="L237" s="28"/>
      <c r="M237" s="28"/>
      <c r="N237" s="194"/>
      <c r="O237" s="28"/>
      <c r="P237" s="28"/>
    </row>
    <row r="238" spans="12:16" ht="12.75">
      <c r="L238" s="28"/>
      <c r="M238" s="28"/>
      <c r="N238" s="194"/>
      <c r="O238" s="28"/>
      <c r="P238" s="28"/>
    </row>
    <row r="239" spans="12:16" ht="12.75">
      <c r="L239" s="28"/>
      <c r="M239" s="28"/>
      <c r="N239" s="194"/>
      <c r="O239" s="28"/>
      <c r="P239" s="28"/>
    </row>
    <row r="240" spans="12:16" ht="12.75">
      <c r="L240" s="28"/>
      <c r="M240" s="28"/>
      <c r="N240" s="194"/>
      <c r="O240" s="28"/>
      <c r="P240" s="28"/>
    </row>
    <row r="241" spans="12:16" ht="12.75">
      <c r="L241" s="28"/>
      <c r="M241" s="28"/>
      <c r="N241" s="194"/>
      <c r="O241" s="28"/>
      <c r="P241" s="28"/>
    </row>
    <row r="242" spans="12:16" ht="12.75">
      <c r="L242" s="28"/>
      <c r="M242" s="28"/>
      <c r="N242" s="194"/>
      <c r="O242" s="28"/>
      <c r="P242" s="28"/>
    </row>
    <row r="243" spans="12:16" ht="12.75">
      <c r="L243" s="28"/>
      <c r="M243" s="28"/>
      <c r="N243" s="194"/>
      <c r="O243" s="28"/>
      <c r="P243" s="28"/>
    </row>
    <row r="244" spans="12:16" ht="12.75">
      <c r="L244" s="28"/>
      <c r="M244" s="28"/>
      <c r="N244" s="194"/>
      <c r="O244" s="28"/>
      <c r="P244" s="28"/>
    </row>
    <row r="245" spans="12:16" ht="12.75">
      <c r="L245" s="28"/>
      <c r="M245" s="28"/>
      <c r="N245" s="194"/>
      <c r="O245" s="28"/>
      <c r="P245" s="28"/>
    </row>
    <row r="246" spans="12:16" ht="12.75">
      <c r="L246" s="28"/>
      <c r="M246" s="28"/>
      <c r="N246" s="194"/>
      <c r="O246" s="28"/>
      <c r="P246" s="28"/>
    </row>
    <row r="247" spans="12:16" ht="12.75">
      <c r="L247" s="28"/>
      <c r="M247" s="28"/>
      <c r="N247" s="194"/>
      <c r="O247" s="28"/>
      <c r="P247" s="28"/>
    </row>
    <row r="248" spans="12:16" ht="12.75">
      <c r="L248" s="28"/>
      <c r="M248" s="28"/>
      <c r="N248" s="194"/>
      <c r="O248" s="28"/>
      <c r="P248" s="28"/>
    </row>
    <row r="249" spans="12:16" ht="12.75">
      <c r="L249" s="28"/>
      <c r="M249" s="28"/>
      <c r="N249" s="194"/>
      <c r="O249" s="28"/>
      <c r="P249" s="28"/>
    </row>
    <row r="250" spans="12:16" ht="12.75">
      <c r="L250" s="28"/>
      <c r="M250" s="28"/>
      <c r="N250" s="194"/>
      <c r="O250" s="28"/>
      <c r="P250" s="28"/>
    </row>
    <row r="251" spans="12:16" ht="12.75">
      <c r="L251" s="28"/>
      <c r="M251" s="28"/>
      <c r="N251" s="194"/>
      <c r="O251" s="28"/>
      <c r="P251" s="28"/>
    </row>
    <row r="252" spans="12:16" ht="12.75">
      <c r="L252" s="28"/>
      <c r="M252" s="28"/>
      <c r="N252" s="194"/>
      <c r="O252" s="28"/>
      <c r="P252" s="28"/>
    </row>
    <row r="253" spans="12:16" ht="12.75">
      <c r="L253" s="28"/>
      <c r="M253" s="28"/>
      <c r="N253" s="194"/>
      <c r="O253" s="28"/>
      <c r="P253" s="28"/>
    </row>
    <row r="254" spans="12:16" ht="12.75">
      <c r="L254" s="28"/>
      <c r="M254" s="28"/>
      <c r="N254" s="194"/>
      <c r="O254" s="28"/>
      <c r="P254" s="28"/>
    </row>
    <row r="255" spans="12:16" ht="12.75">
      <c r="L255" s="28"/>
      <c r="M255" s="28"/>
      <c r="N255" s="194"/>
      <c r="O255" s="28"/>
      <c r="P255" s="28"/>
    </row>
    <row r="256" spans="12:16" ht="12.75">
      <c r="L256" s="28"/>
      <c r="M256" s="28"/>
      <c r="N256" s="194"/>
      <c r="O256" s="28"/>
      <c r="P256" s="28"/>
    </row>
    <row r="257" spans="12:16" ht="12.75">
      <c r="L257" s="28"/>
      <c r="M257" s="28"/>
      <c r="N257" s="194"/>
      <c r="O257" s="28"/>
      <c r="P257" s="28"/>
    </row>
    <row r="258" spans="12:16" ht="12.75">
      <c r="L258" s="28"/>
      <c r="M258" s="28"/>
      <c r="N258" s="194"/>
      <c r="O258" s="28"/>
      <c r="P258" s="28"/>
    </row>
    <row r="259" spans="12:16" ht="12.75">
      <c r="L259" s="28"/>
      <c r="M259" s="28"/>
      <c r="N259" s="194"/>
      <c r="O259" s="28"/>
      <c r="P259" s="28"/>
    </row>
    <row r="260" spans="12:16" ht="12.75">
      <c r="L260" s="28"/>
      <c r="M260" s="28"/>
      <c r="N260" s="194"/>
      <c r="O260" s="28"/>
      <c r="P260" s="28"/>
    </row>
    <row r="261" spans="12:16" ht="12.75">
      <c r="L261" s="28"/>
      <c r="M261" s="28"/>
      <c r="N261" s="194"/>
      <c r="O261" s="28"/>
      <c r="P261" s="28"/>
    </row>
    <row r="262" spans="12:16" ht="12.75">
      <c r="L262" s="28"/>
      <c r="M262" s="28"/>
      <c r="N262" s="194"/>
      <c r="O262" s="28"/>
      <c r="P262" s="28"/>
    </row>
    <row r="263" spans="12:16" ht="12.75">
      <c r="L263" s="28"/>
      <c r="M263" s="28"/>
      <c r="N263" s="194"/>
      <c r="O263" s="28"/>
      <c r="P263" s="28"/>
    </row>
    <row r="264" spans="12:16" ht="12.75">
      <c r="L264" s="28"/>
      <c r="M264" s="28"/>
      <c r="N264" s="194"/>
      <c r="O264" s="28"/>
      <c r="P264" s="28"/>
    </row>
    <row r="265" spans="12:16" ht="12.75">
      <c r="L265" s="28"/>
      <c r="M265" s="28"/>
      <c r="N265" s="194"/>
      <c r="O265" s="28"/>
      <c r="P265" s="28"/>
    </row>
    <row r="266" spans="12:16" ht="12.75">
      <c r="L266" s="28"/>
      <c r="M266" s="28"/>
      <c r="N266" s="194"/>
      <c r="O266" s="28"/>
      <c r="P266" s="28"/>
    </row>
    <row r="267" spans="12:16" ht="12.75">
      <c r="L267" s="28"/>
      <c r="M267" s="28"/>
      <c r="N267" s="194"/>
      <c r="O267" s="28"/>
      <c r="P267" s="28"/>
    </row>
    <row r="268" spans="12:16" ht="12.75">
      <c r="L268" s="28"/>
      <c r="M268" s="28"/>
      <c r="N268" s="194"/>
      <c r="O268" s="28"/>
      <c r="P268" s="28"/>
    </row>
    <row r="269" spans="12:16" ht="12.75">
      <c r="L269" s="28"/>
      <c r="M269" s="28"/>
      <c r="N269" s="194"/>
      <c r="O269" s="28"/>
      <c r="P269" s="28"/>
    </row>
    <row r="270" spans="12:16" ht="12.75">
      <c r="L270" s="28"/>
      <c r="M270" s="28"/>
      <c r="N270" s="194"/>
      <c r="O270" s="28"/>
      <c r="P270" s="28"/>
    </row>
    <row r="271" spans="12:16" ht="12.75">
      <c r="L271" s="28"/>
      <c r="M271" s="28"/>
      <c r="N271" s="194"/>
      <c r="O271" s="28"/>
      <c r="P271" s="28"/>
    </row>
    <row r="272" spans="12:16" ht="12.75">
      <c r="L272" s="28"/>
      <c r="M272" s="28"/>
      <c r="N272" s="194"/>
      <c r="O272" s="28"/>
      <c r="P272" s="28"/>
    </row>
    <row r="273" spans="12:16" ht="12.75">
      <c r="L273" s="28"/>
      <c r="M273" s="28"/>
      <c r="N273" s="194"/>
      <c r="O273" s="28"/>
      <c r="P273" s="28"/>
    </row>
    <row r="274" spans="12:16" ht="12.75">
      <c r="L274" s="28"/>
      <c r="M274" s="28"/>
      <c r="N274" s="194"/>
      <c r="O274" s="28"/>
      <c r="P274" s="28"/>
    </row>
    <row r="275" spans="12:16" ht="12.75">
      <c r="L275" s="28"/>
      <c r="M275" s="28"/>
      <c r="N275" s="194"/>
      <c r="O275" s="28"/>
      <c r="P275" s="28"/>
    </row>
    <row r="276" spans="12:16" ht="12.75">
      <c r="L276" s="28"/>
      <c r="M276" s="28"/>
      <c r="N276" s="194"/>
      <c r="O276" s="28"/>
      <c r="P276" s="28"/>
    </row>
    <row r="277" spans="12:16" ht="12.75">
      <c r="L277" s="28"/>
      <c r="M277" s="28"/>
      <c r="N277" s="194"/>
      <c r="O277" s="28"/>
      <c r="P277" s="28"/>
    </row>
    <row r="278" spans="12:16" ht="12.75">
      <c r="L278" s="28"/>
      <c r="M278" s="28"/>
      <c r="N278" s="194"/>
      <c r="O278" s="28"/>
      <c r="P278" s="28"/>
    </row>
    <row r="279" spans="12:16" ht="12.75">
      <c r="L279" s="28"/>
      <c r="M279" s="28"/>
      <c r="N279" s="194"/>
      <c r="O279" s="28"/>
      <c r="P279" s="28"/>
    </row>
    <row r="280" spans="12:16" ht="12.75">
      <c r="L280" s="28"/>
      <c r="M280" s="28"/>
      <c r="N280" s="194"/>
      <c r="O280" s="28"/>
      <c r="P280" s="28"/>
    </row>
    <row r="281" spans="12:16" ht="12.75">
      <c r="L281" s="28"/>
      <c r="M281" s="28"/>
      <c r="N281" s="194"/>
      <c r="O281" s="28"/>
      <c r="P281" s="28"/>
    </row>
    <row r="282" spans="12:16" ht="12.75">
      <c r="L282" s="28"/>
      <c r="M282" s="28"/>
      <c r="N282" s="194"/>
      <c r="O282" s="28"/>
      <c r="P282" s="28"/>
    </row>
    <row r="283" spans="12:16" ht="12.75">
      <c r="L283" s="28"/>
      <c r="M283" s="28"/>
      <c r="N283" s="194"/>
      <c r="O283" s="28"/>
      <c r="P283" s="28"/>
    </row>
    <row r="284" spans="12:16" ht="12.75">
      <c r="L284" s="28"/>
      <c r="M284" s="28"/>
      <c r="N284" s="194"/>
      <c r="O284" s="28"/>
      <c r="P284" s="28"/>
    </row>
    <row r="285" spans="12:16" ht="12.75">
      <c r="L285" s="28"/>
      <c r="M285" s="28"/>
      <c r="N285" s="194"/>
      <c r="O285" s="28"/>
      <c r="P285" s="28"/>
    </row>
    <row r="286" spans="12:16" ht="12.75">
      <c r="L286" s="28"/>
      <c r="M286" s="28"/>
      <c r="N286" s="194"/>
      <c r="O286" s="28"/>
      <c r="P286" s="28"/>
    </row>
    <row r="287" ht="12.75">
      <c r="N287" s="183"/>
    </row>
    <row r="288" ht="12.75">
      <c r="N288" s="183"/>
    </row>
    <row r="289" ht="12.75">
      <c r="N289" s="183"/>
    </row>
    <row r="290" ht="12.75">
      <c r="N290" s="183"/>
    </row>
    <row r="291" ht="12.75">
      <c r="N291" s="183"/>
    </row>
    <row r="292" ht="12.75">
      <c r="N292" s="183"/>
    </row>
    <row r="293" ht="12.75">
      <c r="N293" s="183"/>
    </row>
  </sheetData>
  <sheetProtection/>
  <mergeCells count="33">
    <mergeCell ref="R210:X212"/>
    <mergeCell ref="R11:X13"/>
    <mergeCell ref="R139:X141"/>
    <mergeCell ref="P5:P6"/>
    <mergeCell ref="C7:F7"/>
    <mergeCell ref="N5:N6"/>
    <mergeCell ref="E199:F199"/>
    <mergeCell ref="E179:F179"/>
    <mergeCell ref="E113:F113"/>
    <mergeCell ref="E80:F80"/>
    <mergeCell ref="A1:M1"/>
    <mergeCell ref="A3:A6"/>
    <mergeCell ref="B3:B6"/>
    <mergeCell ref="C3:D6"/>
    <mergeCell ref="E3:F6"/>
    <mergeCell ref="G5:G6"/>
    <mergeCell ref="I5:I6"/>
    <mergeCell ref="M5:M6"/>
    <mergeCell ref="G3:P3"/>
    <mergeCell ref="K5:K6"/>
    <mergeCell ref="E141:F141"/>
    <mergeCell ref="E180:F180"/>
    <mergeCell ref="E9:F9"/>
    <mergeCell ref="E10:F10"/>
    <mergeCell ref="E46:F46"/>
    <mergeCell ref="E176:F176"/>
    <mergeCell ref="O5:O6"/>
    <mergeCell ref="D8:F8"/>
    <mergeCell ref="G4:K4"/>
    <mergeCell ref="L4:P4"/>
    <mergeCell ref="J5:J6"/>
    <mergeCell ref="L5:L6"/>
    <mergeCell ref="H5:H6"/>
  </mergeCells>
  <printOptions/>
  <pageMargins left="0.5511811023622047" right="0.4724409448818898" top="0.5118110236220472" bottom="0.3937007874015748" header="0.2362204724409449" footer="0.2362204724409449"/>
  <pageSetup fitToHeight="5" horizontalDpi="300" verticalDpi="3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B1">
      <selection activeCell="J24" sqref="J24"/>
    </sheetView>
  </sheetViews>
  <sheetFormatPr defaultColWidth="11.57421875" defaultRowHeight="12.75"/>
  <cols>
    <col min="1" max="1" width="4.140625" style="0" customWidth="1"/>
    <col min="2" max="2" width="5.57421875" style="0" bestFit="1" customWidth="1"/>
    <col min="3" max="3" width="4.57421875" style="0" customWidth="1"/>
    <col min="4" max="4" width="8.00390625" style="0" customWidth="1"/>
    <col min="5" max="5" width="7.00390625" style="0" customWidth="1"/>
    <col min="6" max="6" width="38.8515625" style="0" bestFit="1" customWidth="1"/>
    <col min="7" max="7" width="11.140625" style="0" customWidth="1"/>
    <col min="8" max="11" width="11.00390625" style="0" customWidth="1"/>
    <col min="12" max="12" width="11.140625" style="0" customWidth="1"/>
    <col min="13" max="13" width="10.57421875" style="0" customWidth="1"/>
    <col min="14" max="14" width="10.8515625" style="0" customWidth="1"/>
    <col min="15" max="15" width="10.57421875" style="0" customWidth="1"/>
    <col min="16" max="16" width="8.57421875" style="0" customWidth="1"/>
    <col min="17" max="17" width="2.57421875" style="0" customWidth="1"/>
    <col min="18" max="20" width="11.57421875" style="0" customWidth="1"/>
    <col min="21" max="21" width="1.1484375" style="0" customWidth="1"/>
    <col min="22" max="24" width="11.57421875" style="0" hidden="1" customWidth="1"/>
  </cols>
  <sheetData>
    <row r="1" spans="1:14" ht="20.25">
      <c r="A1" s="869" t="s">
        <v>495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79"/>
    </row>
    <row r="2" spans="1:14" ht="13.5" thickBot="1">
      <c r="A2" s="27"/>
      <c r="B2" s="27"/>
      <c r="C2" s="27"/>
      <c r="D2" s="27"/>
      <c r="E2" s="27"/>
      <c r="F2" s="27"/>
      <c r="G2" s="80"/>
      <c r="H2" s="80"/>
      <c r="I2" s="80"/>
      <c r="J2" s="80"/>
      <c r="K2" s="80"/>
      <c r="L2" s="80"/>
      <c r="M2" s="80"/>
      <c r="N2" s="80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41"/>
      <c r="B4" s="841"/>
      <c r="C4" s="841"/>
      <c r="D4" s="842"/>
      <c r="E4" s="841"/>
      <c r="F4" s="841"/>
      <c r="G4" s="881" t="s">
        <v>832</v>
      </c>
      <c r="H4" s="854"/>
      <c r="I4" s="855"/>
      <c r="J4" s="856"/>
      <c r="K4" s="857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1"/>
      <c r="G5" s="844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46" t="s">
        <v>840</v>
      </c>
      <c r="M5" s="824" t="s">
        <v>834</v>
      </c>
      <c r="N5" s="820" t="s">
        <v>883</v>
      </c>
      <c r="O5" s="820" t="s">
        <v>879</v>
      </c>
      <c r="P5" s="851" t="s">
        <v>880</v>
      </c>
    </row>
    <row r="6" spans="1:16" ht="30" customHeight="1" thickBot="1">
      <c r="A6" s="841"/>
      <c r="B6" s="841"/>
      <c r="C6" s="841"/>
      <c r="D6" s="842"/>
      <c r="E6" s="841"/>
      <c r="F6" s="841"/>
      <c r="G6" s="845"/>
      <c r="H6" s="823"/>
      <c r="I6" s="821"/>
      <c r="J6" s="821"/>
      <c r="K6" s="852"/>
      <c r="L6" s="845"/>
      <c r="M6" s="823"/>
      <c r="N6" s="821"/>
      <c r="O6" s="821"/>
      <c r="P6" s="852"/>
    </row>
    <row r="7" spans="1:16" ht="22.5" customHeight="1" thickBot="1">
      <c r="A7" s="161"/>
      <c r="B7" s="162"/>
      <c r="C7" s="825" t="s">
        <v>841</v>
      </c>
      <c r="D7" s="826"/>
      <c r="E7" s="826"/>
      <c r="F7" s="827"/>
      <c r="G7" s="163">
        <f aca="true" t="shared" si="0" ref="G7:P7">G8+G18</f>
        <v>45</v>
      </c>
      <c r="H7" s="164">
        <f t="shared" si="0"/>
        <v>36.43969</v>
      </c>
      <c r="I7" s="164">
        <f t="shared" si="0"/>
        <v>43.5</v>
      </c>
      <c r="J7" s="164">
        <f t="shared" si="0"/>
        <v>0</v>
      </c>
      <c r="K7" s="465">
        <f t="shared" si="0"/>
        <v>43.5</v>
      </c>
      <c r="L7" s="470">
        <f t="shared" si="0"/>
        <v>0</v>
      </c>
      <c r="M7" s="471">
        <f t="shared" si="0"/>
        <v>0</v>
      </c>
      <c r="N7" s="471">
        <f t="shared" si="0"/>
        <v>0</v>
      </c>
      <c r="O7" s="471">
        <f t="shared" si="0"/>
        <v>0</v>
      </c>
      <c r="P7" s="472">
        <f t="shared" si="0"/>
        <v>0</v>
      </c>
    </row>
    <row r="8" spans="1:16" ht="12.75">
      <c r="A8" s="101" t="s">
        <v>38</v>
      </c>
      <c r="B8" s="31"/>
      <c r="C8" s="32" t="s">
        <v>122</v>
      </c>
      <c r="D8" s="818" t="s">
        <v>123</v>
      </c>
      <c r="E8" s="818"/>
      <c r="F8" s="818"/>
      <c r="G8" s="184">
        <f aca="true" t="shared" si="1" ref="G8:P8">SUM(G9)</f>
        <v>32.2</v>
      </c>
      <c r="H8" s="185">
        <f t="shared" si="1"/>
        <v>21.72369</v>
      </c>
      <c r="I8" s="185">
        <f>SUM(I9)</f>
        <v>28.8</v>
      </c>
      <c r="J8" s="185">
        <f t="shared" si="1"/>
        <v>0</v>
      </c>
      <c r="K8" s="466">
        <f t="shared" si="1"/>
        <v>28.8</v>
      </c>
      <c r="L8" s="90">
        <f t="shared" si="1"/>
        <v>0</v>
      </c>
      <c r="M8" s="448">
        <f t="shared" si="1"/>
        <v>0</v>
      </c>
      <c r="N8" s="448">
        <f t="shared" si="1"/>
        <v>0</v>
      </c>
      <c r="O8" s="448">
        <f t="shared" si="1"/>
        <v>0</v>
      </c>
      <c r="P8" s="449">
        <f t="shared" si="1"/>
        <v>0</v>
      </c>
    </row>
    <row r="9" spans="1:16" ht="12.75">
      <c r="A9" s="30" t="s">
        <v>39</v>
      </c>
      <c r="B9" s="31"/>
      <c r="C9" s="38"/>
      <c r="D9" s="35" t="s">
        <v>496</v>
      </c>
      <c r="E9" s="830" t="s">
        <v>126</v>
      </c>
      <c r="F9" s="830"/>
      <c r="G9" s="36">
        <f aca="true" t="shared" si="2" ref="G9:P9">SUM(G10+G15)</f>
        <v>32.2</v>
      </c>
      <c r="H9" s="186">
        <f t="shared" si="2"/>
        <v>21.72369</v>
      </c>
      <c r="I9" s="186">
        <f t="shared" si="2"/>
        <v>28.8</v>
      </c>
      <c r="J9" s="186">
        <f t="shared" si="2"/>
        <v>0</v>
      </c>
      <c r="K9" s="467">
        <f t="shared" si="2"/>
        <v>28.8</v>
      </c>
      <c r="L9" s="82">
        <f t="shared" si="2"/>
        <v>0</v>
      </c>
      <c r="M9" s="91">
        <f t="shared" si="2"/>
        <v>0</v>
      </c>
      <c r="N9" s="91">
        <f t="shared" si="2"/>
        <v>0</v>
      </c>
      <c r="O9" s="91">
        <f t="shared" si="2"/>
        <v>0</v>
      </c>
      <c r="P9" s="83">
        <f t="shared" si="2"/>
        <v>0</v>
      </c>
    </row>
    <row r="10" spans="1:16" ht="12.75">
      <c r="A10" s="30" t="s">
        <v>40</v>
      </c>
      <c r="B10" s="31"/>
      <c r="C10" s="38"/>
      <c r="D10" s="39"/>
      <c r="E10" s="834" t="s">
        <v>497</v>
      </c>
      <c r="F10" s="834"/>
      <c r="G10" s="729">
        <f>SUM(G11:G14)</f>
        <v>24.5</v>
      </c>
      <c r="H10" s="188">
        <f aca="true" t="shared" si="3" ref="H10:P10">SUM(H11:H14)</f>
        <v>21.200000000000003</v>
      </c>
      <c r="I10" s="188">
        <f t="shared" si="3"/>
        <v>26.8</v>
      </c>
      <c r="J10" s="188">
        <f t="shared" si="3"/>
        <v>0</v>
      </c>
      <c r="K10" s="730">
        <f t="shared" si="3"/>
        <v>26.8</v>
      </c>
      <c r="L10" s="729">
        <f t="shared" si="3"/>
        <v>0</v>
      </c>
      <c r="M10" s="735">
        <f t="shared" si="3"/>
        <v>0</v>
      </c>
      <c r="N10" s="735">
        <f t="shared" si="3"/>
        <v>0</v>
      </c>
      <c r="O10" s="735">
        <f t="shared" si="3"/>
        <v>0</v>
      </c>
      <c r="P10" s="761">
        <f t="shared" si="3"/>
        <v>0</v>
      </c>
    </row>
    <row r="11" spans="1:24" ht="12.75">
      <c r="A11" s="30" t="s">
        <v>42</v>
      </c>
      <c r="B11" s="31">
        <v>41</v>
      </c>
      <c r="C11" s="38"/>
      <c r="D11" s="39"/>
      <c r="E11" s="39" t="s">
        <v>498</v>
      </c>
      <c r="F11" s="39" t="s">
        <v>499</v>
      </c>
      <c r="G11" s="40">
        <v>22.5</v>
      </c>
      <c r="H11" s="48">
        <v>17.5</v>
      </c>
      <c r="I11" s="189">
        <v>23</v>
      </c>
      <c r="J11" s="189"/>
      <c r="K11" s="400">
        <f>I11+J11</f>
        <v>23</v>
      </c>
      <c r="L11" s="86"/>
      <c r="M11" s="93"/>
      <c r="N11" s="93"/>
      <c r="O11" s="414"/>
      <c r="P11" s="407">
        <f>N11+O11</f>
        <v>0</v>
      </c>
      <c r="R11" s="810" t="s">
        <v>1036</v>
      </c>
      <c r="S11" s="811"/>
      <c r="T11" s="811"/>
      <c r="U11" s="811"/>
      <c r="V11" s="811"/>
      <c r="W11" s="811"/>
      <c r="X11" s="811"/>
    </row>
    <row r="12" spans="1:24" ht="12.75">
      <c r="A12" s="30" t="s">
        <v>43</v>
      </c>
      <c r="B12" s="31">
        <v>41</v>
      </c>
      <c r="C12" s="38"/>
      <c r="D12" s="39"/>
      <c r="E12" s="39" t="s">
        <v>498</v>
      </c>
      <c r="F12" s="39" t="s">
        <v>500</v>
      </c>
      <c r="G12" s="40">
        <v>1.3</v>
      </c>
      <c r="H12" s="48">
        <v>1.1</v>
      </c>
      <c r="I12" s="189">
        <v>1.3</v>
      </c>
      <c r="J12" s="189"/>
      <c r="K12" s="400">
        <f>I12+J12</f>
        <v>1.3</v>
      </c>
      <c r="L12" s="86"/>
      <c r="M12" s="93"/>
      <c r="N12" s="93"/>
      <c r="O12" s="414"/>
      <c r="P12" s="407">
        <f>N12+O12</f>
        <v>0</v>
      </c>
      <c r="R12" s="811"/>
      <c r="S12" s="811"/>
      <c r="T12" s="811"/>
      <c r="U12" s="811"/>
      <c r="V12" s="811"/>
      <c r="W12" s="811"/>
      <c r="X12" s="811"/>
    </row>
    <row r="13" spans="1:24" ht="12.75">
      <c r="A13" s="30" t="s">
        <v>45</v>
      </c>
      <c r="B13" s="31">
        <v>41</v>
      </c>
      <c r="C13" s="38"/>
      <c r="D13" s="39"/>
      <c r="E13" s="39" t="s">
        <v>366</v>
      </c>
      <c r="F13" s="39" t="s">
        <v>501</v>
      </c>
      <c r="G13" s="40">
        <v>0.7</v>
      </c>
      <c r="H13" s="48">
        <v>2.6</v>
      </c>
      <c r="I13" s="189">
        <v>1.5</v>
      </c>
      <c r="J13" s="189"/>
      <c r="K13" s="400">
        <f>I13+J13</f>
        <v>1.5</v>
      </c>
      <c r="L13" s="86"/>
      <c r="M13" s="93"/>
      <c r="N13" s="93"/>
      <c r="O13" s="414"/>
      <c r="P13" s="407">
        <f>N13+O13</f>
        <v>0</v>
      </c>
      <c r="R13" s="811"/>
      <c r="S13" s="811"/>
      <c r="T13" s="811"/>
      <c r="U13" s="811"/>
      <c r="V13" s="811"/>
      <c r="W13" s="811"/>
      <c r="X13" s="811"/>
    </row>
    <row r="14" spans="1:16" ht="12.75">
      <c r="A14" s="30" t="s">
        <v>47</v>
      </c>
      <c r="B14" s="31"/>
      <c r="C14" s="38"/>
      <c r="D14" s="39"/>
      <c r="E14" s="39" t="s">
        <v>104</v>
      </c>
      <c r="F14" s="39" t="s">
        <v>923</v>
      </c>
      <c r="G14" s="40">
        <v>0</v>
      </c>
      <c r="H14" s="48">
        <v>0</v>
      </c>
      <c r="I14" s="189">
        <v>1</v>
      </c>
      <c r="J14" s="189"/>
      <c r="K14" s="400">
        <f>I14+J14</f>
        <v>1</v>
      </c>
      <c r="L14" s="86"/>
      <c r="M14" s="93"/>
      <c r="N14" s="93"/>
      <c r="O14" s="414"/>
      <c r="P14" s="407">
        <f>N14+O14</f>
        <v>0</v>
      </c>
    </row>
    <row r="15" spans="1:16" ht="12.75">
      <c r="A15" s="30" t="s">
        <v>48</v>
      </c>
      <c r="B15" s="31"/>
      <c r="C15" s="38"/>
      <c r="D15" s="39"/>
      <c r="E15" s="834" t="s">
        <v>502</v>
      </c>
      <c r="F15" s="834"/>
      <c r="G15" s="187">
        <f aca="true" t="shared" si="4" ref="G15:P15">SUM(G16:G17)</f>
        <v>7.7</v>
      </c>
      <c r="H15" s="286">
        <f t="shared" si="4"/>
        <v>0.52369</v>
      </c>
      <c r="I15" s="188">
        <f t="shared" si="4"/>
        <v>2</v>
      </c>
      <c r="J15" s="188">
        <f t="shared" si="4"/>
        <v>0</v>
      </c>
      <c r="K15" s="468">
        <f t="shared" si="4"/>
        <v>2</v>
      </c>
      <c r="L15" s="94">
        <f t="shared" si="4"/>
        <v>0</v>
      </c>
      <c r="M15" s="95">
        <f t="shared" si="4"/>
        <v>0</v>
      </c>
      <c r="N15" s="95">
        <f t="shared" si="4"/>
        <v>0</v>
      </c>
      <c r="O15" s="95">
        <f t="shared" si="4"/>
        <v>0</v>
      </c>
      <c r="P15" s="88">
        <f t="shared" si="4"/>
        <v>0</v>
      </c>
    </row>
    <row r="16" spans="1:18" ht="12.75">
      <c r="A16" s="30" t="s">
        <v>50</v>
      </c>
      <c r="B16" s="31">
        <v>41</v>
      </c>
      <c r="C16" s="38"/>
      <c r="D16" s="39"/>
      <c r="E16" s="39" t="s">
        <v>503</v>
      </c>
      <c r="F16" s="39" t="s">
        <v>504</v>
      </c>
      <c r="G16" s="40">
        <v>1</v>
      </c>
      <c r="H16" s="48">
        <v>0.02369</v>
      </c>
      <c r="I16" s="189">
        <v>1</v>
      </c>
      <c r="J16" s="189"/>
      <c r="K16" s="400">
        <f>I16+J16</f>
        <v>1</v>
      </c>
      <c r="L16" s="86"/>
      <c r="M16" s="93"/>
      <c r="N16" s="93"/>
      <c r="O16" s="414"/>
      <c r="P16" s="407">
        <f>N16+O16</f>
        <v>0</v>
      </c>
      <c r="R16" t="s">
        <v>985</v>
      </c>
    </row>
    <row r="17" spans="1:16" ht="12.75">
      <c r="A17" s="30" t="s">
        <v>51</v>
      </c>
      <c r="B17" s="31">
        <v>41</v>
      </c>
      <c r="C17" s="38"/>
      <c r="D17" s="39"/>
      <c r="E17" s="39" t="s">
        <v>503</v>
      </c>
      <c r="F17" s="39" t="s">
        <v>505</v>
      </c>
      <c r="G17" s="40">
        <v>6.7</v>
      </c>
      <c r="H17" s="48">
        <v>0.5</v>
      </c>
      <c r="I17" s="189">
        <v>1</v>
      </c>
      <c r="J17" s="189"/>
      <c r="K17" s="400">
        <f>I17+J17</f>
        <v>1</v>
      </c>
      <c r="L17" s="86"/>
      <c r="M17" s="93"/>
      <c r="N17" s="93"/>
      <c r="O17" s="414"/>
      <c r="P17" s="407">
        <f>N17+O17</f>
        <v>0</v>
      </c>
    </row>
    <row r="18" spans="1:16" ht="12.75">
      <c r="A18" s="30" t="s">
        <v>73</v>
      </c>
      <c r="B18" s="31"/>
      <c r="C18" s="32" t="s">
        <v>245</v>
      </c>
      <c r="D18" s="818" t="s">
        <v>506</v>
      </c>
      <c r="E18" s="818"/>
      <c r="F18" s="818"/>
      <c r="G18" s="190">
        <f>G19+G25</f>
        <v>12.8</v>
      </c>
      <c r="H18" s="289">
        <f aca="true" t="shared" si="5" ref="H18:P18">SUM(H19+H25)</f>
        <v>14.716</v>
      </c>
      <c r="I18" s="191">
        <f t="shared" si="5"/>
        <v>14.7</v>
      </c>
      <c r="J18" s="191">
        <f t="shared" si="5"/>
        <v>0</v>
      </c>
      <c r="K18" s="469">
        <f t="shared" si="5"/>
        <v>14.7</v>
      </c>
      <c r="L18" s="90">
        <f t="shared" si="5"/>
        <v>0</v>
      </c>
      <c r="M18" s="448">
        <f t="shared" si="5"/>
        <v>0</v>
      </c>
      <c r="N18" s="448">
        <f t="shared" si="5"/>
        <v>0</v>
      </c>
      <c r="O18" s="448">
        <f t="shared" si="5"/>
        <v>0</v>
      </c>
      <c r="P18" s="759">
        <f t="shared" si="5"/>
        <v>0</v>
      </c>
    </row>
    <row r="19" spans="1:16" ht="12.75">
      <c r="A19" s="30" t="s">
        <v>76</v>
      </c>
      <c r="B19" s="31"/>
      <c r="C19" s="38"/>
      <c r="D19" s="35" t="s">
        <v>507</v>
      </c>
      <c r="E19" s="830" t="s">
        <v>508</v>
      </c>
      <c r="F19" s="830"/>
      <c r="G19" s="36">
        <f aca="true" t="shared" si="6" ref="G19:P19">SUM(G20)</f>
        <v>2.8</v>
      </c>
      <c r="H19" s="47">
        <f t="shared" si="6"/>
        <v>4.965</v>
      </c>
      <c r="I19" s="186">
        <f t="shared" si="6"/>
        <v>5</v>
      </c>
      <c r="J19" s="186">
        <f t="shared" si="6"/>
        <v>0</v>
      </c>
      <c r="K19" s="467">
        <f t="shared" si="6"/>
        <v>5</v>
      </c>
      <c r="L19" s="82">
        <f t="shared" si="6"/>
        <v>0</v>
      </c>
      <c r="M19" s="91">
        <f t="shared" si="6"/>
        <v>0</v>
      </c>
      <c r="N19" s="91">
        <f t="shared" si="6"/>
        <v>0</v>
      </c>
      <c r="O19" s="91">
        <f t="shared" si="6"/>
        <v>0</v>
      </c>
      <c r="P19" s="83">
        <f t="shared" si="6"/>
        <v>0</v>
      </c>
    </row>
    <row r="20" spans="1:16" ht="12.75">
      <c r="A20" s="30" t="s">
        <v>79</v>
      </c>
      <c r="B20" s="31"/>
      <c r="C20" s="38"/>
      <c r="D20" s="39"/>
      <c r="E20" s="834" t="s">
        <v>509</v>
      </c>
      <c r="F20" s="834"/>
      <c r="G20" s="187">
        <f aca="true" t="shared" si="7" ref="G20:P20">SUM(G21:G24)</f>
        <v>2.8</v>
      </c>
      <c r="H20" s="286">
        <f t="shared" si="7"/>
        <v>4.965</v>
      </c>
      <c r="I20" s="188">
        <f t="shared" si="7"/>
        <v>5</v>
      </c>
      <c r="J20" s="188">
        <f t="shared" si="7"/>
        <v>0</v>
      </c>
      <c r="K20" s="468">
        <f t="shared" si="7"/>
        <v>5</v>
      </c>
      <c r="L20" s="94">
        <f t="shared" si="7"/>
        <v>0</v>
      </c>
      <c r="M20" s="95">
        <f t="shared" si="7"/>
        <v>0</v>
      </c>
      <c r="N20" s="95">
        <f t="shared" si="7"/>
        <v>0</v>
      </c>
      <c r="O20" s="95">
        <f t="shared" si="7"/>
        <v>0</v>
      </c>
      <c r="P20" s="88">
        <f t="shared" si="7"/>
        <v>0</v>
      </c>
    </row>
    <row r="21" spans="1:24" ht="12.75">
      <c r="A21" s="30" t="s">
        <v>82</v>
      </c>
      <c r="B21" s="31">
        <v>41</v>
      </c>
      <c r="C21" s="38"/>
      <c r="D21" s="39"/>
      <c r="E21" s="39" t="s">
        <v>95</v>
      </c>
      <c r="F21" s="39" t="s">
        <v>510</v>
      </c>
      <c r="G21" s="40">
        <v>0.3</v>
      </c>
      <c r="H21" s="48">
        <v>0.165</v>
      </c>
      <c r="I21" s="189">
        <v>0.3</v>
      </c>
      <c r="J21" s="189"/>
      <c r="K21" s="400">
        <f>I21+J21</f>
        <v>0.3</v>
      </c>
      <c r="L21" s="86"/>
      <c r="M21" s="93"/>
      <c r="N21" s="93"/>
      <c r="O21" s="414"/>
      <c r="P21" s="407">
        <f>N21+O21</f>
        <v>0</v>
      </c>
      <c r="R21" s="810" t="s">
        <v>1035</v>
      </c>
      <c r="S21" s="811"/>
      <c r="T21" s="811"/>
      <c r="U21" s="811"/>
      <c r="V21" s="811"/>
      <c r="W21" s="811"/>
      <c r="X21" s="811"/>
    </row>
    <row r="22" spans="1:24" ht="12.75">
      <c r="A22" s="30" t="s">
        <v>85</v>
      </c>
      <c r="B22" s="31">
        <v>41</v>
      </c>
      <c r="C22" s="38"/>
      <c r="D22" s="39"/>
      <c r="E22" s="39" t="s">
        <v>95</v>
      </c>
      <c r="F22" s="39" t="s">
        <v>96</v>
      </c>
      <c r="G22" s="40">
        <v>0.1</v>
      </c>
      <c r="H22" s="48">
        <v>0.1</v>
      </c>
      <c r="I22" s="189">
        <v>0</v>
      </c>
      <c r="J22" s="189"/>
      <c r="K22" s="400">
        <f>I22+J22</f>
        <v>0</v>
      </c>
      <c r="L22" s="86"/>
      <c r="M22" s="93"/>
      <c r="N22" s="93"/>
      <c r="O22" s="414"/>
      <c r="P22" s="407">
        <f>N22+O22</f>
        <v>0</v>
      </c>
      <c r="R22" s="811"/>
      <c r="S22" s="811"/>
      <c r="T22" s="811"/>
      <c r="U22" s="811"/>
      <c r="V22" s="811"/>
      <c r="W22" s="811"/>
      <c r="X22" s="811"/>
    </row>
    <row r="23" spans="1:24" ht="12.75">
      <c r="A23" s="30" t="s">
        <v>88</v>
      </c>
      <c r="B23" s="31">
        <v>41</v>
      </c>
      <c r="C23" s="38"/>
      <c r="D23" s="39"/>
      <c r="E23" s="39" t="s">
        <v>92</v>
      </c>
      <c r="F23" s="39" t="s">
        <v>511</v>
      </c>
      <c r="G23" s="40">
        <v>1.2</v>
      </c>
      <c r="H23" s="48">
        <v>1.2</v>
      </c>
      <c r="I23" s="189">
        <v>1.2</v>
      </c>
      <c r="J23" s="189"/>
      <c r="K23" s="400">
        <f>I23+J23</f>
        <v>1.2</v>
      </c>
      <c r="L23" s="86"/>
      <c r="M23" s="93"/>
      <c r="N23" s="93"/>
      <c r="O23" s="414"/>
      <c r="P23" s="407">
        <f>N23+O23</f>
        <v>0</v>
      </c>
      <c r="R23" s="811"/>
      <c r="S23" s="811"/>
      <c r="T23" s="811"/>
      <c r="U23" s="811"/>
      <c r="V23" s="811"/>
      <c r="W23" s="811"/>
      <c r="X23" s="811"/>
    </row>
    <row r="24" spans="1:16" ht="12.75">
      <c r="A24" s="30" t="s">
        <v>91</v>
      </c>
      <c r="B24" s="31">
        <v>41</v>
      </c>
      <c r="C24" s="38"/>
      <c r="D24" s="39"/>
      <c r="E24" s="39" t="s">
        <v>498</v>
      </c>
      <c r="F24" s="39" t="s">
        <v>512</v>
      </c>
      <c r="G24" s="40">
        <v>1.2</v>
      </c>
      <c r="H24" s="48">
        <v>3.5</v>
      </c>
      <c r="I24" s="189">
        <v>3.5</v>
      </c>
      <c r="J24" s="189"/>
      <c r="K24" s="400">
        <f>I24+J24</f>
        <v>3.5</v>
      </c>
      <c r="L24" s="86"/>
      <c r="M24" s="93"/>
      <c r="N24" s="93"/>
      <c r="O24" s="414"/>
      <c r="P24" s="407">
        <f>N24+O24</f>
        <v>0</v>
      </c>
    </row>
    <row r="25" spans="1:16" ht="12.75">
      <c r="A25" s="30" t="s">
        <v>94</v>
      </c>
      <c r="B25" s="31"/>
      <c r="C25" s="38"/>
      <c r="D25" s="35" t="s">
        <v>513</v>
      </c>
      <c r="E25" s="830" t="s">
        <v>514</v>
      </c>
      <c r="F25" s="830"/>
      <c r="G25" s="731">
        <f>G26+G32+G35+G44</f>
        <v>10</v>
      </c>
      <c r="H25" s="186">
        <f aca="true" t="shared" si="8" ref="H25:P25">H26+H32+H35+H44</f>
        <v>9.751</v>
      </c>
      <c r="I25" s="186">
        <f t="shared" si="8"/>
        <v>9.7</v>
      </c>
      <c r="J25" s="186">
        <f t="shared" si="8"/>
        <v>0</v>
      </c>
      <c r="K25" s="736">
        <f t="shared" si="8"/>
        <v>9.7</v>
      </c>
      <c r="L25" s="731">
        <f t="shared" si="8"/>
        <v>0</v>
      </c>
      <c r="M25" s="733">
        <f t="shared" si="8"/>
        <v>0</v>
      </c>
      <c r="N25" s="733">
        <f t="shared" si="8"/>
        <v>0</v>
      </c>
      <c r="O25" s="733">
        <f t="shared" si="8"/>
        <v>0</v>
      </c>
      <c r="P25" s="732">
        <f t="shared" si="8"/>
        <v>0</v>
      </c>
    </row>
    <row r="26" spans="1:16" ht="12.75">
      <c r="A26" s="30" t="s">
        <v>97</v>
      </c>
      <c r="B26" s="31"/>
      <c r="C26" s="38"/>
      <c r="D26" s="39"/>
      <c r="E26" s="834" t="s">
        <v>515</v>
      </c>
      <c r="F26" s="834"/>
      <c r="G26" s="187">
        <f aca="true" t="shared" si="9" ref="G26:P26">SUM(G27:G31)</f>
        <v>2.9</v>
      </c>
      <c r="H26" s="286">
        <f t="shared" si="9"/>
        <v>3.6999999999999997</v>
      </c>
      <c r="I26" s="188">
        <f t="shared" si="9"/>
        <v>2</v>
      </c>
      <c r="J26" s="188">
        <f t="shared" si="9"/>
        <v>0</v>
      </c>
      <c r="K26" s="468">
        <f t="shared" si="9"/>
        <v>2</v>
      </c>
      <c r="L26" s="94">
        <f t="shared" si="9"/>
        <v>0</v>
      </c>
      <c r="M26" s="95">
        <f t="shared" si="9"/>
        <v>0</v>
      </c>
      <c r="N26" s="95">
        <f t="shared" si="9"/>
        <v>0</v>
      </c>
      <c r="O26" s="95">
        <f t="shared" si="9"/>
        <v>0</v>
      </c>
      <c r="P26" s="88">
        <f t="shared" si="9"/>
        <v>0</v>
      </c>
    </row>
    <row r="27" spans="1:16" ht="12.75">
      <c r="A27" s="30" t="s">
        <v>100</v>
      </c>
      <c r="B27" s="31">
        <v>41</v>
      </c>
      <c r="C27" s="38"/>
      <c r="D27" s="39"/>
      <c r="E27" s="39" t="s">
        <v>166</v>
      </c>
      <c r="F27" s="39" t="s">
        <v>167</v>
      </c>
      <c r="G27" s="40">
        <v>0.30000000000000004</v>
      </c>
      <c r="H27" s="48">
        <v>0</v>
      </c>
      <c r="I27" s="189">
        <v>0</v>
      </c>
      <c r="J27" s="189"/>
      <c r="K27" s="400">
        <f>I27+J27</f>
        <v>0</v>
      </c>
      <c r="L27" s="86"/>
      <c r="M27" s="93"/>
      <c r="N27" s="93"/>
      <c r="O27" s="414"/>
      <c r="P27" s="407">
        <f>N27+O27</f>
        <v>0</v>
      </c>
    </row>
    <row r="28" spans="1:16" ht="12.75">
      <c r="A28" s="30" t="s">
        <v>103</v>
      </c>
      <c r="B28" s="31">
        <v>41</v>
      </c>
      <c r="C28" s="38"/>
      <c r="D28" s="39"/>
      <c r="E28" s="39" t="s">
        <v>95</v>
      </c>
      <c r="F28" s="39" t="s">
        <v>516</v>
      </c>
      <c r="G28" s="40">
        <v>0.6000000000000001</v>
      </c>
      <c r="H28" s="48">
        <v>0.4</v>
      </c>
      <c r="I28" s="189">
        <v>0.4</v>
      </c>
      <c r="J28" s="189"/>
      <c r="K28" s="400">
        <f>I28+J28</f>
        <v>0.4</v>
      </c>
      <c r="L28" s="86"/>
      <c r="M28" s="93"/>
      <c r="N28" s="93">
        <v>0</v>
      </c>
      <c r="O28" s="414"/>
      <c r="P28" s="407">
        <f>N28+O28</f>
        <v>0</v>
      </c>
    </row>
    <row r="29" spans="1:16" ht="12.75">
      <c r="A29" s="30" t="s">
        <v>106</v>
      </c>
      <c r="B29" s="31">
        <v>41</v>
      </c>
      <c r="C29" s="38"/>
      <c r="D29" s="39"/>
      <c r="E29" s="39" t="s">
        <v>104</v>
      </c>
      <c r="F29" s="39" t="s">
        <v>517</v>
      </c>
      <c r="G29" s="40">
        <v>0.1</v>
      </c>
      <c r="H29" s="48">
        <v>0</v>
      </c>
      <c r="I29" s="189">
        <v>0</v>
      </c>
      <c r="J29" s="189"/>
      <c r="K29" s="400">
        <f>I29+J29</f>
        <v>0</v>
      </c>
      <c r="L29" s="86"/>
      <c r="M29" s="93"/>
      <c r="N29" s="93"/>
      <c r="O29" s="414"/>
      <c r="P29" s="407">
        <f>N29+O29</f>
        <v>0</v>
      </c>
    </row>
    <row r="30" spans="1:16" ht="12.75">
      <c r="A30" s="30" t="s">
        <v>108</v>
      </c>
      <c r="B30" s="31">
        <v>41</v>
      </c>
      <c r="C30" s="38"/>
      <c r="D30" s="39"/>
      <c r="E30" s="39" t="s">
        <v>366</v>
      </c>
      <c r="F30" s="39" t="s">
        <v>518</v>
      </c>
      <c r="G30" s="40">
        <v>1.5</v>
      </c>
      <c r="H30" s="48">
        <v>3</v>
      </c>
      <c r="I30" s="189">
        <v>1.2</v>
      </c>
      <c r="J30" s="189"/>
      <c r="K30" s="400">
        <f>I30+J30</f>
        <v>1.2</v>
      </c>
      <c r="L30" s="86"/>
      <c r="M30" s="93"/>
      <c r="N30" s="93"/>
      <c r="O30" s="414"/>
      <c r="P30" s="407">
        <f>N30+O30</f>
        <v>0</v>
      </c>
    </row>
    <row r="31" spans="1:16" ht="12.75">
      <c r="A31" s="30" t="s">
        <v>111</v>
      </c>
      <c r="B31" s="31">
        <v>41</v>
      </c>
      <c r="C31" s="38"/>
      <c r="D31" s="39"/>
      <c r="E31" s="39" t="s">
        <v>399</v>
      </c>
      <c r="F31" s="39" t="s">
        <v>519</v>
      </c>
      <c r="G31" s="40">
        <v>0.4</v>
      </c>
      <c r="H31" s="48">
        <v>0.3</v>
      </c>
      <c r="I31" s="189">
        <v>0.4</v>
      </c>
      <c r="J31" s="189"/>
      <c r="K31" s="400">
        <f>I31+J31</f>
        <v>0.4</v>
      </c>
      <c r="L31" s="86"/>
      <c r="M31" s="93"/>
      <c r="N31" s="93"/>
      <c r="O31" s="414"/>
      <c r="P31" s="407">
        <f>N31+O31</f>
        <v>0</v>
      </c>
    </row>
    <row r="32" spans="1:16" ht="12.75">
      <c r="A32" s="30" t="s">
        <v>124</v>
      </c>
      <c r="B32" s="31"/>
      <c r="C32" s="38"/>
      <c r="D32" s="39"/>
      <c r="E32" s="834" t="s">
        <v>520</v>
      </c>
      <c r="F32" s="834"/>
      <c r="G32" s="187">
        <f aca="true" t="shared" si="10" ref="G32:P32">SUM(G33:G34)</f>
        <v>0.7000000000000001</v>
      </c>
      <c r="H32" s="286">
        <f t="shared" si="10"/>
        <v>0.9</v>
      </c>
      <c r="I32" s="188">
        <f t="shared" si="10"/>
        <v>0.7</v>
      </c>
      <c r="J32" s="188">
        <f t="shared" si="10"/>
        <v>0</v>
      </c>
      <c r="K32" s="468">
        <f t="shared" si="10"/>
        <v>0.7</v>
      </c>
      <c r="L32" s="94">
        <f t="shared" si="10"/>
        <v>0</v>
      </c>
      <c r="M32" s="95">
        <f t="shared" si="10"/>
        <v>0</v>
      </c>
      <c r="N32" s="95">
        <f t="shared" si="10"/>
        <v>0</v>
      </c>
      <c r="O32" s="95">
        <f t="shared" si="10"/>
        <v>0</v>
      </c>
      <c r="P32" s="88">
        <f t="shared" si="10"/>
        <v>0</v>
      </c>
    </row>
    <row r="33" spans="1:16" ht="12.75">
      <c r="A33" s="30" t="s">
        <v>127</v>
      </c>
      <c r="B33" s="31">
        <v>41</v>
      </c>
      <c r="C33" s="38"/>
      <c r="D33" s="39"/>
      <c r="E33" s="39" t="s">
        <v>366</v>
      </c>
      <c r="F33" s="39" t="s">
        <v>518</v>
      </c>
      <c r="G33" s="40">
        <v>0.6000000000000001</v>
      </c>
      <c r="H33" s="48">
        <v>0.8</v>
      </c>
      <c r="I33" s="189">
        <v>0.6</v>
      </c>
      <c r="J33" s="189"/>
      <c r="K33" s="400">
        <f>I33+J33</f>
        <v>0.6</v>
      </c>
      <c r="L33" s="86"/>
      <c r="M33" s="93"/>
      <c r="N33" s="93"/>
      <c r="O33" s="414"/>
      <c r="P33" s="407">
        <f>N33+O33</f>
        <v>0</v>
      </c>
    </row>
    <row r="34" spans="1:16" ht="12.75">
      <c r="A34" s="30" t="s">
        <v>129</v>
      </c>
      <c r="B34" s="31">
        <v>41</v>
      </c>
      <c r="C34" s="38"/>
      <c r="D34" s="39"/>
      <c r="E34" s="39" t="s">
        <v>95</v>
      </c>
      <c r="F34" s="39" t="s">
        <v>510</v>
      </c>
      <c r="G34" s="40">
        <v>0.1</v>
      </c>
      <c r="H34" s="48">
        <v>0.1</v>
      </c>
      <c r="I34" s="189">
        <v>0.1</v>
      </c>
      <c r="J34" s="189"/>
      <c r="K34" s="400">
        <f>I34+J34</f>
        <v>0.1</v>
      </c>
      <c r="L34" s="86"/>
      <c r="M34" s="93"/>
      <c r="N34" s="93"/>
      <c r="O34" s="414"/>
      <c r="P34" s="407">
        <f>N34+O34</f>
        <v>0</v>
      </c>
    </row>
    <row r="35" spans="1:16" ht="12.75">
      <c r="A35" s="30" t="s">
        <v>132</v>
      </c>
      <c r="B35" s="31"/>
      <c r="C35" s="38"/>
      <c r="D35" s="39"/>
      <c r="E35" s="834" t="s">
        <v>521</v>
      </c>
      <c r="F35" s="834"/>
      <c r="G35" s="187">
        <f aca="true" t="shared" si="11" ref="G35:P35">SUM(G36:G43)</f>
        <v>3.8</v>
      </c>
      <c r="H35" s="188">
        <f t="shared" si="11"/>
        <v>3.5999999999999996</v>
      </c>
      <c r="I35" s="188">
        <f t="shared" si="11"/>
        <v>4</v>
      </c>
      <c r="J35" s="188">
        <f t="shared" si="11"/>
        <v>0</v>
      </c>
      <c r="K35" s="468">
        <f t="shared" si="11"/>
        <v>4</v>
      </c>
      <c r="L35" s="94">
        <f t="shared" si="11"/>
        <v>0</v>
      </c>
      <c r="M35" s="95">
        <f t="shared" si="11"/>
        <v>0</v>
      </c>
      <c r="N35" s="95">
        <f t="shared" si="11"/>
        <v>0</v>
      </c>
      <c r="O35" s="95">
        <f t="shared" si="11"/>
        <v>0</v>
      </c>
      <c r="P35" s="88">
        <f t="shared" si="11"/>
        <v>0</v>
      </c>
    </row>
    <row r="36" spans="1:16" ht="12.75">
      <c r="A36" s="30" t="s">
        <v>135</v>
      </c>
      <c r="B36" s="31">
        <v>41</v>
      </c>
      <c r="C36" s="38"/>
      <c r="D36" s="39"/>
      <c r="E36" s="39" t="s">
        <v>399</v>
      </c>
      <c r="F36" s="39" t="s">
        <v>522</v>
      </c>
      <c r="G36" s="40">
        <v>0</v>
      </c>
      <c r="H36" s="189">
        <v>0</v>
      </c>
      <c r="I36" s="189">
        <v>0</v>
      </c>
      <c r="J36" s="189"/>
      <c r="K36" s="400">
        <f>I36+J36</f>
        <v>0</v>
      </c>
      <c r="L36" s="86"/>
      <c r="M36" s="93"/>
      <c r="N36" s="93"/>
      <c r="O36" s="414"/>
      <c r="P36" s="407">
        <f>N36+O36</f>
        <v>0</v>
      </c>
    </row>
    <row r="37" spans="1:24" ht="12.75">
      <c r="A37" s="30" t="s">
        <v>137</v>
      </c>
      <c r="B37" s="31">
        <v>41</v>
      </c>
      <c r="C37" s="38"/>
      <c r="D37" s="39"/>
      <c r="E37" s="39" t="s">
        <v>366</v>
      </c>
      <c r="F37" s="39" t="s">
        <v>518</v>
      </c>
      <c r="G37" s="40">
        <v>1.4</v>
      </c>
      <c r="H37" s="287">
        <v>1.4</v>
      </c>
      <c r="I37" s="189">
        <v>2</v>
      </c>
      <c r="J37" s="189"/>
      <c r="K37" s="400">
        <f aca="true" t="shared" si="12" ref="K37:K43">I37+J37</f>
        <v>2</v>
      </c>
      <c r="L37" s="86"/>
      <c r="M37" s="93"/>
      <c r="N37" s="93"/>
      <c r="O37" s="414"/>
      <c r="P37" s="407">
        <f aca="true" t="shared" si="13" ref="P37:P43">N37+O37</f>
        <v>0</v>
      </c>
      <c r="R37" s="810" t="s">
        <v>1034</v>
      </c>
      <c r="S37" s="811"/>
      <c r="T37" s="811"/>
      <c r="U37" s="811"/>
      <c r="V37" s="811"/>
      <c r="W37" s="811"/>
      <c r="X37" s="811"/>
    </row>
    <row r="38" spans="1:24" ht="12.75">
      <c r="A38" s="30" t="s">
        <v>140</v>
      </c>
      <c r="B38" s="31">
        <v>41</v>
      </c>
      <c r="C38" s="38"/>
      <c r="D38" s="39"/>
      <c r="E38" s="39" t="s">
        <v>95</v>
      </c>
      <c r="F38" s="39" t="s">
        <v>523</v>
      </c>
      <c r="G38" s="40">
        <v>0</v>
      </c>
      <c r="H38" s="189">
        <v>0</v>
      </c>
      <c r="I38" s="189">
        <v>0</v>
      </c>
      <c r="J38" s="189"/>
      <c r="K38" s="400">
        <f t="shared" si="12"/>
        <v>0</v>
      </c>
      <c r="L38" s="86"/>
      <c r="M38" s="93"/>
      <c r="N38" s="93"/>
      <c r="O38" s="414"/>
      <c r="P38" s="407">
        <f t="shared" si="13"/>
        <v>0</v>
      </c>
      <c r="R38" s="811"/>
      <c r="S38" s="811"/>
      <c r="T38" s="811"/>
      <c r="U38" s="811"/>
      <c r="V38" s="811"/>
      <c r="W38" s="811"/>
      <c r="X38" s="811"/>
    </row>
    <row r="39" spans="1:24" ht="12.75">
      <c r="A39" s="30" t="s">
        <v>142</v>
      </c>
      <c r="B39" s="31">
        <v>41</v>
      </c>
      <c r="C39" s="38"/>
      <c r="D39" s="39"/>
      <c r="E39" s="39" t="s">
        <v>116</v>
      </c>
      <c r="F39" s="39" t="s">
        <v>325</v>
      </c>
      <c r="G39" s="40">
        <v>0.3</v>
      </c>
      <c r="H39" s="48">
        <v>0.2</v>
      </c>
      <c r="I39" s="189">
        <v>0.2</v>
      </c>
      <c r="J39" s="189"/>
      <c r="K39" s="400">
        <f t="shared" si="12"/>
        <v>0.2</v>
      </c>
      <c r="L39" s="86"/>
      <c r="M39" s="93"/>
      <c r="N39" s="93"/>
      <c r="O39" s="414"/>
      <c r="P39" s="407">
        <f t="shared" si="13"/>
        <v>0</v>
      </c>
      <c r="R39" s="811"/>
      <c r="S39" s="811"/>
      <c r="T39" s="811"/>
      <c r="U39" s="811"/>
      <c r="V39" s="811"/>
      <c r="W39" s="811"/>
      <c r="X39" s="811"/>
    </row>
    <row r="40" spans="1:16" ht="12.75">
      <c r="A40" s="30" t="s">
        <v>145</v>
      </c>
      <c r="B40" s="31">
        <v>41</v>
      </c>
      <c r="C40" s="38"/>
      <c r="D40" s="39"/>
      <c r="E40" s="39" t="s">
        <v>104</v>
      </c>
      <c r="F40" s="39" t="s">
        <v>524</v>
      </c>
      <c r="G40" s="40">
        <v>0</v>
      </c>
      <c r="H40" s="189">
        <v>0</v>
      </c>
      <c r="I40" s="189">
        <v>0.3</v>
      </c>
      <c r="J40" s="189"/>
      <c r="K40" s="400">
        <f t="shared" si="12"/>
        <v>0.3</v>
      </c>
      <c r="L40" s="86"/>
      <c r="M40" s="93"/>
      <c r="N40" s="93"/>
      <c r="O40" s="414"/>
      <c r="P40" s="407">
        <f t="shared" si="13"/>
        <v>0</v>
      </c>
    </row>
    <row r="41" spans="1:16" ht="12.75">
      <c r="A41" s="30" t="s">
        <v>147</v>
      </c>
      <c r="B41" s="31">
        <v>41</v>
      </c>
      <c r="C41" s="38"/>
      <c r="D41" s="39"/>
      <c r="E41" s="39" t="s">
        <v>63</v>
      </c>
      <c r="F41" s="39" t="s">
        <v>525</v>
      </c>
      <c r="G41" s="40">
        <v>0.7</v>
      </c>
      <c r="H41" s="189">
        <v>0.7</v>
      </c>
      <c r="I41" s="189">
        <v>0.5</v>
      </c>
      <c r="J41" s="189"/>
      <c r="K41" s="400">
        <f t="shared" si="12"/>
        <v>0.5</v>
      </c>
      <c r="L41" s="86"/>
      <c r="M41" s="93"/>
      <c r="N41" s="93"/>
      <c r="O41" s="414"/>
      <c r="P41" s="407">
        <f t="shared" si="13"/>
        <v>0</v>
      </c>
    </row>
    <row r="42" spans="1:16" ht="12.75">
      <c r="A42" s="30" t="s">
        <v>148</v>
      </c>
      <c r="B42" s="31">
        <v>41</v>
      </c>
      <c r="C42" s="38"/>
      <c r="D42" s="39"/>
      <c r="E42" s="39" t="s">
        <v>104</v>
      </c>
      <c r="F42" s="39" t="s">
        <v>526</v>
      </c>
      <c r="G42" s="40">
        <v>0</v>
      </c>
      <c r="H42" s="189">
        <v>0</v>
      </c>
      <c r="I42" s="189">
        <v>1</v>
      </c>
      <c r="J42" s="189"/>
      <c r="K42" s="400">
        <f t="shared" si="12"/>
        <v>1</v>
      </c>
      <c r="L42" s="86"/>
      <c r="M42" s="93"/>
      <c r="N42" s="93"/>
      <c r="O42" s="414"/>
      <c r="P42" s="407">
        <f t="shared" si="13"/>
        <v>0</v>
      </c>
    </row>
    <row r="43" spans="1:16" ht="12.75">
      <c r="A43" s="30" t="s">
        <v>149</v>
      </c>
      <c r="B43" s="31">
        <v>41</v>
      </c>
      <c r="C43" s="38"/>
      <c r="D43" s="39"/>
      <c r="E43" s="39" t="s">
        <v>399</v>
      </c>
      <c r="F43" s="39" t="s">
        <v>527</v>
      </c>
      <c r="G43" s="40">
        <v>1.4</v>
      </c>
      <c r="H43" s="287">
        <v>1.3</v>
      </c>
      <c r="I43" s="189">
        <v>0</v>
      </c>
      <c r="J43" s="189"/>
      <c r="K43" s="400">
        <f t="shared" si="12"/>
        <v>0</v>
      </c>
      <c r="L43" s="86"/>
      <c r="M43" s="93"/>
      <c r="N43" s="93"/>
      <c r="O43" s="414"/>
      <c r="P43" s="407">
        <f t="shared" si="13"/>
        <v>0</v>
      </c>
    </row>
    <row r="44" spans="1:16" ht="12.75">
      <c r="A44" s="30" t="s">
        <v>152</v>
      </c>
      <c r="B44" s="31"/>
      <c r="C44" s="38"/>
      <c r="D44" s="39"/>
      <c r="E44" s="834" t="s">
        <v>528</v>
      </c>
      <c r="F44" s="834"/>
      <c r="G44" s="729">
        <f>SUM(G45:G51)</f>
        <v>2.6000000000000005</v>
      </c>
      <c r="H44" s="188">
        <f aca="true" t="shared" si="14" ref="H44:P44">SUM(H45:H51)</f>
        <v>1.551</v>
      </c>
      <c r="I44" s="188">
        <f t="shared" si="14"/>
        <v>3</v>
      </c>
      <c r="J44" s="188">
        <f t="shared" si="14"/>
        <v>0</v>
      </c>
      <c r="K44" s="730">
        <f t="shared" si="14"/>
        <v>3</v>
      </c>
      <c r="L44" s="729">
        <f t="shared" si="14"/>
        <v>0</v>
      </c>
      <c r="M44" s="735">
        <f t="shared" si="14"/>
        <v>0</v>
      </c>
      <c r="N44" s="735">
        <f t="shared" si="14"/>
        <v>0</v>
      </c>
      <c r="O44" s="735">
        <f t="shared" si="14"/>
        <v>0</v>
      </c>
      <c r="P44" s="734">
        <f t="shared" si="14"/>
        <v>0</v>
      </c>
    </row>
    <row r="45" spans="1:16" ht="12.75">
      <c r="A45" s="30" t="s">
        <v>153</v>
      </c>
      <c r="B45" s="31">
        <v>41</v>
      </c>
      <c r="C45" s="38"/>
      <c r="D45" s="39"/>
      <c r="E45" s="39" t="s">
        <v>104</v>
      </c>
      <c r="F45" s="39" t="s">
        <v>529</v>
      </c>
      <c r="G45" s="40">
        <v>0.2</v>
      </c>
      <c r="H45" s="48">
        <v>0.2</v>
      </c>
      <c r="I45" s="189">
        <v>0</v>
      </c>
      <c r="J45" s="189"/>
      <c r="K45" s="400">
        <f aca="true" t="shared" si="15" ref="K45:K51">I45+J45</f>
        <v>0</v>
      </c>
      <c r="L45" s="86"/>
      <c r="M45" s="93"/>
      <c r="N45" s="93"/>
      <c r="O45" s="414"/>
      <c r="P45" s="407">
        <f aca="true" t="shared" si="16" ref="P45:P51">N45+O45</f>
        <v>0</v>
      </c>
    </row>
    <row r="46" spans="1:16" ht="12.75">
      <c r="A46" s="30" t="s">
        <v>186</v>
      </c>
      <c r="B46" s="31">
        <v>41</v>
      </c>
      <c r="C46" s="38"/>
      <c r="D46" s="39"/>
      <c r="E46" s="39" t="s">
        <v>503</v>
      </c>
      <c r="F46" s="39" t="s">
        <v>530</v>
      </c>
      <c r="G46" s="40">
        <v>0.1</v>
      </c>
      <c r="H46" s="48">
        <v>0.1</v>
      </c>
      <c r="I46" s="189">
        <v>0</v>
      </c>
      <c r="J46" s="189"/>
      <c r="K46" s="400">
        <f t="shared" si="15"/>
        <v>0</v>
      </c>
      <c r="L46" s="86"/>
      <c r="M46" s="93"/>
      <c r="N46" s="93"/>
      <c r="O46" s="414"/>
      <c r="P46" s="407">
        <f t="shared" si="16"/>
        <v>0</v>
      </c>
    </row>
    <row r="47" spans="1:16" ht="12.75">
      <c r="A47" s="30" t="s">
        <v>189</v>
      </c>
      <c r="B47" s="31">
        <v>41</v>
      </c>
      <c r="C47" s="38"/>
      <c r="D47" s="39"/>
      <c r="E47" s="39" t="s">
        <v>366</v>
      </c>
      <c r="F47" s="39" t="s">
        <v>518</v>
      </c>
      <c r="G47" s="40">
        <v>0.6000000000000001</v>
      </c>
      <c r="H47" s="48">
        <v>0.5</v>
      </c>
      <c r="I47" s="189">
        <v>0.6</v>
      </c>
      <c r="J47" s="189"/>
      <c r="K47" s="400">
        <f t="shared" si="15"/>
        <v>0.6</v>
      </c>
      <c r="L47" s="86"/>
      <c r="M47" s="93"/>
      <c r="N47" s="93"/>
      <c r="O47" s="414"/>
      <c r="P47" s="407">
        <f t="shared" si="16"/>
        <v>0</v>
      </c>
    </row>
    <row r="48" spans="1:16" ht="12.75">
      <c r="A48" s="30" t="s">
        <v>192</v>
      </c>
      <c r="B48" s="31">
        <v>41</v>
      </c>
      <c r="C48" s="38"/>
      <c r="D48" s="39"/>
      <c r="E48" s="39" t="s">
        <v>183</v>
      </c>
      <c r="F48" s="39" t="s">
        <v>807</v>
      </c>
      <c r="G48" s="40">
        <v>1</v>
      </c>
      <c r="H48" s="48">
        <v>0.3</v>
      </c>
      <c r="I48" s="189">
        <v>0.5</v>
      </c>
      <c r="J48" s="189"/>
      <c r="K48" s="400">
        <f t="shared" si="15"/>
        <v>0.5</v>
      </c>
      <c r="L48" s="86"/>
      <c r="M48" s="93"/>
      <c r="N48" s="93"/>
      <c r="O48" s="414"/>
      <c r="P48" s="407">
        <f t="shared" si="16"/>
        <v>0</v>
      </c>
    </row>
    <row r="49" spans="1:16" ht="12.75">
      <c r="A49" s="30" t="s">
        <v>195</v>
      </c>
      <c r="B49" s="31">
        <v>41</v>
      </c>
      <c r="C49" s="38"/>
      <c r="D49" s="39"/>
      <c r="E49" s="39" t="s">
        <v>104</v>
      </c>
      <c r="F49" s="39" t="s">
        <v>531</v>
      </c>
      <c r="G49" s="40">
        <v>0.5</v>
      </c>
      <c r="H49" s="48">
        <v>0.4</v>
      </c>
      <c r="I49" s="189">
        <v>1.9</v>
      </c>
      <c r="J49" s="189"/>
      <c r="K49" s="400">
        <f t="shared" si="15"/>
        <v>1.9</v>
      </c>
      <c r="L49" s="86"/>
      <c r="M49" s="93"/>
      <c r="N49" s="93"/>
      <c r="O49" s="414"/>
      <c r="P49" s="407">
        <f t="shared" si="16"/>
        <v>0</v>
      </c>
    </row>
    <row r="50" spans="1:16" ht="12.75">
      <c r="A50" s="30" t="s">
        <v>197</v>
      </c>
      <c r="B50" s="31">
        <v>41</v>
      </c>
      <c r="C50" s="38"/>
      <c r="D50" s="39"/>
      <c r="E50" s="39" t="s">
        <v>95</v>
      </c>
      <c r="F50" s="39" t="s">
        <v>96</v>
      </c>
      <c r="G50" s="40">
        <v>0.2</v>
      </c>
      <c r="H50" s="48">
        <v>0.051</v>
      </c>
      <c r="I50" s="189">
        <v>0</v>
      </c>
      <c r="J50" s="189"/>
      <c r="K50" s="400">
        <f t="shared" si="15"/>
        <v>0</v>
      </c>
      <c r="L50" s="86"/>
      <c r="M50" s="93"/>
      <c r="N50" s="93"/>
      <c r="O50" s="414"/>
      <c r="P50" s="407">
        <f t="shared" si="16"/>
        <v>0</v>
      </c>
    </row>
    <row r="51" spans="1:16" ht="13.5" thickBot="1">
      <c r="A51" s="43" t="s">
        <v>242</v>
      </c>
      <c r="B51" s="144"/>
      <c r="C51" s="145"/>
      <c r="D51" s="45"/>
      <c r="E51" s="45" t="s">
        <v>164</v>
      </c>
      <c r="F51" s="45" t="s">
        <v>924</v>
      </c>
      <c r="G51" s="192">
        <v>0</v>
      </c>
      <c r="H51" s="700">
        <v>0</v>
      </c>
      <c r="I51" s="193">
        <v>0</v>
      </c>
      <c r="J51" s="193"/>
      <c r="K51" s="701">
        <f t="shared" si="15"/>
        <v>0</v>
      </c>
      <c r="L51" s="702"/>
      <c r="M51" s="703"/>
      <c r="N51" s="703"/>
      <c r="O51" s="704"/>
      <c r="P51" s="760">
        <f t="shared" si="16"/>
        <v>0</v>
      </c>
    </row>
    <row r="52" spans="1:14" ht="12.75">
      <c r="A52" s="28"/>
      <c r="B52" s="28"/>
      <c r="C52" s="28"/>
      <c r="D52" s="28"/>
      <c r="E52" s="28"/>
      <c r="F52" s="28"/>
      <c r="G52" s="28"/>
      <c r="H52" s="28"/>
      <c r="I52" s="194"/>
      <c r="J52" s="194"/>
      <c r="K52" s="194"/>
      <c r="L52" s="28"/>
      <c r="M52" s="28"/>
      <c r="N52" s="194"/>
    </row>
    <row r="53" spans="1:14" ht="12.75">
      <c r="A53" s="28"/>
      <c r="B53" s="28"/>
      <c r="C53" s="28"/>
      <c r="D53" s="28"/>
      <c r="E53" s="28"/>
      <c r="F53" s="28"/>
      <c r="G53" s="28"/>
      <c r="H53" s="28"/>
      <c r="I53" s="194"/>
      <c r="J53" s="194"/>
      <c r="K53" s="194"/>
      <c r="L53" s="28"/>
      <c r="M53" s="28"/>
      <c r="N53" s="194"/>
    </row>
    <row r="54" spans="1:14" ht="12.75">
      <c r="A54" s="28"/>
      <c r="B54" s="28"/>
      <c r="C54" s="28"/>
      <c r="D54" s="28"/>
      <c r="E54" s="28"/>
      <c r="F54" s="28"/>
      <c r="G54" s="28"/>
      <c r="H54" s="28"/>
      <c r="I54" s="194"/>
      <c r="J54" s="194"/>
      <c r="K54" s="194"/>
      <c r="L54" s="28"/>
      <c r="M54" s="28"/>
      <c r="N54" s="194"/>
    </row>
    <row r="55" spans="1:14" ht="12.75">
      <c r="A55" s="28"/>
      <c r="B55" s="28"/>
      <c r="C55" s="28"/>
      <c r="D55" s="28"/>
      <c r="E55" s="28"/>
      <c r="F55" s="28"/>
      <c r="G55" s="28"/>
      <c r="H55" s="28"/>
      <c r="I55" s="194"/>
      <c r="J55" s="194"/>
      <c r="K55" s="194"/>
      <c r="L55" s="28"/>
      <c r="M55" s="28"/>
      <c r="N55" s="194"/>
    </row>
    <row r="56" spans="1:14" ht="12.75">
      <c r="A56" s="28"/>
      <c r="B56" s="28"/>
      <c r="C56" s="28"/>
      <c r="D56" s="28"/>
      <c r="E56" s="28"/>
      <c r="F56" s="28"/>
      <c r="G56" s="28"/>
      <c r="H56" s="28"/>
      <c r="I56" s="194"/>
      <c r="J56" s="194"/>
      <c r="K56" s="194"/>
      <c r="L56" s="28"/>
      <c r="M56" s="28"/>
      <c r="N56" s="194"/>
    </row>
    <row r="57" spans="1:14" ht="12.75">
      <c r="A57" s="28"/>
      <c r="B57" s="28"/>
      <c r="C57" s="28"/>
      <c r="D57" s="28"/>
      <c r="E57" s="28"/>
      <c r="F57" s="28"/>
      <c r="G57" s="28"/>
      <c r="H57" s="28"/>
      <c r="I57" s="194"/>
      <c r="J57" s="194"/>
      <c r="K57" s="194"/>
      <c r="L57" s="28"/>
      <c r="M57" s="28"/>
      <c r="N57" s="194"/>
    </row>
    <row r="58" spans="1:14" ht="12.75">
      <c r="A58" s="28"/>
      <c r="B58" s="28"/>
      <c r="C58" s="28"/>
      <c r="D58" s="28"/>
      <c r="E58" s="28"/>
      <c r="F58" s="28"/>
      <c r="G58" s="28"/>
      <c r="H58" s="28"/>
      <c r="I58" s="194"/>
      <c r="J58" s="194"/>
      <c r="K58" s="194"/>
      <c r="L58" s="28"/>
      <c r="M58" s="28"/>
      <c r="N58" s="194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194"/>
      <c r="J59" s="194"/>
      <c r="K59" s="194"/>
      <c r="L59" s="28"/>
      <c r="M59" s="28"/>
      <c r="N59" s="194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194"/>
      <c r="J60" s="194"/>
      <c r="K60" s="194"/>
      <c r="L60" s="28"/>
      <c r="M60" s="28"/>
      <c r="N60" s="194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194"/>
      <c r="J61" s="194"/>
      <c r="K61" s="194"/>
      <c r="L61" s="28"/>
      <c r="M61" s="28"/>
      <c r="N61" s="194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194"/>
      <c r="J62" s="194"/>
      <c r="K62" s="194"/>
      <c r="L62" s="28"/>
      <c r="M62" s="28"/>
      <c r="N62" s="194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194"/>
      <c r="J63" s="194"/>
      <c r="K63" s="194"/>
      <c r="L63" s="28"/>
      <c r="M63" s="28"/>
      <c r="N63" s="194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194"/>
      <c r="J64" s="194"/>
      <c r="K64" s="194"/>
      <c r="L64" s="28"/>
      <c r="M64" s="28"/>
      <c r="N64" s="194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194"/>
      <c r="J65" s="194"/>
      <c r="K65" s="194"/>
      <c r="L65" s="28"/>
      <c r="M65" s="28"/>
      <c r="N65" s="194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194"/>
      <c r="J66" s="194"/>
      <c r="K66" s="194"/>
      <c r="L66" s="28"/>
      <c r="M66" s="28"/>
      <c r="N66" s="194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194"/>
      <c r="J67" s="194"/>
      <c r="K67" s="194"/>
      <c r="L67" s="28"/>
      <c r="M67" s="28"/>
      <c r="N67" s="194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194"/>
      <c r="J68" s="194"/>
      <c r="K68" s="194"/>
      <c r="L68" s="28"/>
      <c r="M68" s="28"/>
      <c r="N68" s="194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194"/>
      <c r="J69" s="194"/>
      <c r="K69" s="194"/>
      <c r="L69" s="28"/>
      <c r="M69" s="28"/>
      <c r="N69" s="194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194"/>
      <c r="J70" s="194"/>
      <c r="K70" s="194"/>
      <c r="L70" s="28"/>
      <c r="M70" s="28"/>
      <c r="N70" s="194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194"/>
      <c r="J71" s="194"/>
      <c r="K71" s="194"/>
      <c r="L71" s="28"/>
      <c r="M71" s="28"/>
      <c r="N71" s="194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194"/>
      <c r="J72" s="194"/>
      <c r="K72" s="194"/>
      <c r="L72" s="28"/>
      <c r="M72" s="28"/>
      <c r="N72" s="194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194"/>
      <c r="J73" s="194"/>
      <c r="K73" s="194"/>
      <c r="L73" s="28"/>
      <c r="M73" s="28"/>
      <c r="N73" s="194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194"/>
      <c r="J74" s="194"/>
      <c r="K74" s="194"/>
      <c r="L74" s="28"/>
      <c r="M74" s="28"/>
      <c r="N74" s="194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194"/>
      <c r="J75" s="194"/>
      <c r="K75" s="194"/>
      <c r="L75" s="28"/>
      <c r="M75" s="28"/>
      <c r="N75" s="194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194"/>
      <c r="J76" s="194"/>
      <c r="K76" s="194"/>
      <c r="L76" s="28"/>
      <c r="M76" s="28"/>
      <c r="N76" s="194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194"/>
      <c r="J77" s="194"/>
      <c r="K77" s="194"/>
      <c r="L77" s="28"/>
      <c r="M77" s="28"/>
      <c r="N77" s="194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194"/>
      <c r="J78" s="194"/>
      <c r="K78" s="194"/>
      <c r="L78" s="28"/>
      <c r="M78" s="28"/>
      <c r="N78" s="194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194"/>
      <c r="J79" s="194"/>
      <c r="K79" s="194"/>
      <c r="L79" s="28"/>
      <c r="M79" s="28"/>
      <c r="N79" s="194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194"/>
      <c r="J80" s="194"/>
      <c r="K80" s="194"/>
      <c r="L80" s="28"/>
      <c r="M80" s="28"/>
      <c r="N80" s="194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194"/>
      <c r="J81" s="194"/>
      <c r="K81" s="194"/>
      <c r="L81" s="28"/>
      <c r="M81" s="28"/>
      <c r="N81" s="194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194"/>
      <c r="J82" s="194"/>
      <c r="K82" s="194"/>
      <c r="L82" s="28"/>
      <c r="M82" s="28"/>
      <c r="N82" s="194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194"/>
      <c r="J83" s="194"/>
      <c r="K83" s="194"/>
      <c r="L83" s="28"/>
      <c r="M83" s="28"/>
      <c r="N83" s="194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194"/>
      <c r="J84" s="194"/>
      <c r="K84" s="194"/>
      <c r="L84" s="28"/>
      <c r="M84" s="28"/>
      <c r="N84" s="194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194"/>
      <c r="J85" s="194"/>
      <c r="K85" s="194"/>
      <c r="L85" s="28"/>
      <c r="M85" s="28"/>
      <c r="N85" s="194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194"/>
      <c r="J86" s="194"/>
      <c r="K86" s="194"/>
      <c r="L86" s="28"/>
      <c r="M86" s="28"/>
      <c r="N86" s="194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194"/>
      <c r="J87" s="194"/>
      <c r="K87" s="194"/>
      <c r="L87" s="28"/>
      <c r="M87" s="28"/>
      <c r="N87" s="194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194"/>
      <c r="J88" s="194"/>
      <c r="K88" s="194"/>
      <c r="L88" s="28"/>
      <c r="M88" s="28"/>
      <c r="N88" s="194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194"/>
      <c r="J89" s="194"/>
      <c r="K89" s="194"/>
      <c r="L89" s="28"/>
      <c r="M89" s="28"/>
      <c r="N89" s="194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194"/>
      <c r="J90" s="194"/>
      <c r="K90" s="194"/>
      <c r="L90" s="28"/>
      <c r="M90" s="28"/>
      <c r="N90" s="194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194"/>
      <c r="J91" s="194"/>
      <c r="K91" s="194"/>
      <c r="L91" s="28"/>
      <c r="M91" s="28"/>
      <c r="N91" s="194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194"/>
      <c r="J92" s="194"/>
      <c r="K92" s="194"/>
      <c r="L92" s="28"/>
      <c r="M92" s="28"/>
      <c r="N92" s="194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194"/>
      <c r="J93" s="194"/>
      <c r="K93" s="194"/>
      <c r="L93" s="28"/>
      <c r="M93" s="28"/>
      <c r="N93" s="194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194"/>
      <c r="J94" s="194"/>
      <c r="K94" s="194"/>
      <c r="L94" s="28"/>
      <c r="M94" s="28"/>
      <c r="N94" s="194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194"/>
      <c r="J95" s="194"/>
      <c r="K95" s="194"/>
      <c r="L95" s="28"/>
      <c r="M95" s="28"/>
      <c r="N95" s="194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194"/>
      <c r="J96" s="194"/>
      <c r="K96" s="194"/>
      <c r="L96" s="28"/>
      <c r="M96" s="28"/>
      <c r="N96" s="194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194"/>
      <c r="J97" s="194"/>
      <c r="K97" s="194"/>
      <c r="L97" s="28"/>
      <c r="M97" s="28"/>
      <c r="N97" s="194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194"/>
      <c r="J98" s="194"/>
      <c r="K98" s="194"/>
      <c r="L98" s="28"/>
      <c r="M98" s="28"/>
      <c r="N98" s="194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194"/>
      <c r="J99" s="194"/>
      <c r="K99" s="194"/>
      <c r="L99" s="28"/>
      <c r="M99" s="28"/>
      <c r="N99" s="194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194"/>
      <c r="J100" s="194"/>
      <c r="K100" s="194"/>
      <c r="L100" s="28"/>
      <c r="M100" s="28"/>
      <c r="N100" s="194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194"/>
      <c r="J101" s="194"/>
      <c r="K101" s="194"/>
      <c r="L101" s="28"/>
      <c r="M101" s="28"/>
      <c r="N101" s="194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194"/>
      <c r="J102" s="194"/>
      <c r="K102" s="194"/>
      <c r="L102" s="28"/>
      <c r="M102" s="28"/>
      <c r="N102" s="194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194"/>
      <c r="J103" s="194"/>
      <c r="K103" s="194"/>
      <c r="L103" s="28"/>
      <c r="M103" s="28"/>
      <c r="N103" s="194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194"/>
      <c r="J104" s="194"/>
      <c r="K104" s="194"/>
      <c r="L104" s="28"/>
      <c r="M104" s="28"/>
      <c r="N104" s="194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194"/>
      <c r="J105" s="194"/>
      <c r="K105" s="194"/>
      <c r="L105" s="28"/>
      <c r="M105" s="28"/>
      <c r="N105" s="194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194"/>
      <c r="J106" s="194"/>
      <c r="K106" s="194"/>
      <c r="L106" s="28"/>
      <c r="M106" s="28"/>
      <c r="N106" s="194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194"/>
      <c r="J107" s="194"/>
      <c r="K107" s="194"/>
      <c r="L107" s="28"/>
      <c r="M107" s="28"/>
      <c r="N107" s="194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194"/>
      <c r="J108" s="194"/>
      <c r="K108" s="194"/>
      <c r="L108" s="28"/>
      <c r="M108" s="28"/>
      <c r="N108" s="194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194"/>
      <c r="J109" s="194"/>
      <c r="K109" s="194"/>
      <c r="L109" s="28"/>
      <c r="M109" s="28"/>
      <c r="N109" s="194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194"/>
      <c r="J110" s="194"/>
      <c r="K110" s="194"/>
      <c r="L110" s="28"/>
      <c r="M110" s="28"/>
      <c r="N110" s="194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194"/>
      <c r="J111" s="194"/>
      <c r="K111" s="194"/>
      <c r="L111" s="28"/>
      <c r="M111" s="28"/>
      <c r="N111" s="194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194"/>
      <c r="J112" s="194"/>
      <c r="K112" s="194"/>
      <c r="L112" s="28"/>
      <c r="M112" s="28"/>
      <c r="N112" s="194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194"/>
      <c r="J113" s="194"/>
      <c r="K113" s="194"/>
      <c r="L113" s="28"/>
      <c r="M113" s="28"/>
      <c r="N113" s="194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194"/>
      <c r="J114" s="194"/>
      <c r="K114" s="194"/>
      <c r="L114" s="28"/>
      <c r="M114" s="28"/>
      <c r="N114" s="194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194"/>
      <c r="J115" s="194"/>
      <c r="K115" s="194"/>
      <c r="L115" s="28"/>
      <c r="M115" s="28"/>
      <c r="N115" s="194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194"/>
      <c r="J116" s="194"/>
      <c r="K116" s="194"/>
      <c r="L116" s="28"/>
      <c r="M116" s="28"/>
      <c r="N116" s="194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194"/>
      <c r="J117" s="194"/>
      <c r="K117" s="194"/>
      <c r="L117" s="28"/>
      <c r="M117" s="28"/>
      <c r="N117" s="194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194"/>
      <c r="J118" s="194"/>
      <c r="K118" s="194"/>
      <c r="L118" s="28"/>
      <c r="M118" s="28"/>
      <c r="N118" s="194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194"/>
      <c r="J119" s="194"/>
      <c r="K119" s="194"/>
      <c r="L119" s="28"/>
      <c r="M119" s="28"/>
      <c r="N119" s="194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194"/>
      <c r="J120" s="194"/>
      <c r="K120" s="194"/>
      <c r="L120" s="28"/>
      <c r="M120" s="28"/>
      <c r="N120" s="194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194"/>
      <c r="J121" s="194"/>
      <c r="K121" s="194"/>
      <c r="L121" s="28"/>
      <c r="M121" s="28"/>
      <c r="N121" s="194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194"/>
      <c r="J122" s="194"/>
      <c r="K122" s="194"/>
      <c r="L122" s="28"/>
      <c r="M122" s="28"/>
      <c r="N122" s="194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194"/>
      <c r="J123" s="194"/>
      <c r="K123" s="194"/>
      <c r="L123" s="28"/>
      <c r="M123" s="28"/>
      <c r="N123" s="194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194"/>
      <c r="J124" s="194"/>
      <c r="K124" s="194"/>
      <c r="L124" s="28"/>
      <c r="M124" s="28"/>
      <c r="N124" s="194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194"/>
      <c r="J125" s="194"/>
      <c r="K125" s="194"/>
      <c r="L125" s="28"/>
      <c r="M125" s="28"/>
      <c r="N125" s="194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194"/>
      <c r="J126" s="194"/>
      <c r="K126" s="194"/>
      <c r="L126" s="28"/>
      <c r="M126" s="28"/>
      <c r="N126" s="194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194"/>
      <c r="J127" s="194"/>
      <c r="K127" s="194"/>
      <c r="L127" s="28"/>
      <c r="M127" s="28"/>
      <c r="N127" s="194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194"/>
      <c r="J128" s="194"/>
      <c r="K128" s="194"/>
      <c r="L128" s="28"/>
      <c r="M128" s="28"/>
      <c r="N128" s="194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194"/>
      <c r="J129" s="194"/>
      <c r="K129" s="194"/>
      <c r="L129" s="28"/>
      <c r="M129" s="28"/>
      <c r="N129" s="194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194"/>
      <c r="J130" s="194"/>
      <c r="K130" s="194"/>
      <c r="L130" s="28"/>
      <c r="M130" s="28"/>
      <c r="N130" s="194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194"/>
      <c r="J131" s="194"/>
      <c r="K131" s="194"/>
      <c r="L131" s="28"/>
      <c r="M131" s="28"/>
      <c r="N131" s="194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194"/>
      <c r="J132" s="194"/>
      <c r="K132" s="194"/>
      <c r="L132" s="28"/>
      <c r="M132" s="28"/>
      <c r="N132" s="194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194"/>
      <c r="J133" s="194"/>
      <c r="K133" s="194"/>
      <c r="L133" s="28"/>
      <c r="M133" s="28"/>
      <c r="N133" s="194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194"/>
      <c r="J134" s="194"/>
      <c r="K134" s="194"/>
      <c r="L134" s="28"/>
      <c r="M134" s="28"/>
      <c r="N134" s="194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194"/>
      <c r="J135" s="194"/>
      <c r="K135" s="194"/>
      <c r="L135" s="28"/>
      <c r="M135" s="28"/>
      <c r="N135" s="194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194"/>
      <c r="J136" s="194"/>
      <c r="K136" s="194"/>
      <c r="L136" s="28"/>
      <c r="M136" s="28"/>
      <c r="N136" s="194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194"/>
      <c r="J137" s="194"/>
      <c r="K137" s="194"/>
      <c r="L137" s="28"/>
      <c r="M137" s="28"/>
      <c r="N137" s="194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194"/>
      <c r="J138" s="194"/>
      <c r="K138" s="194"/>
      <c r="L138" s="28"/>
      <c r="M138" s="28"/>
      <c r="N138" s="194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194"/>
      <c r="J139" s="194"/>
      <c r="K139" s="194"/>
      <c r="L139" s="28"/>
      <c r="M139" s="28"/>
      <c r="N139" s="194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194"/>
      <c r="J140" s="194"/>
      <c r="K140" s="194"/>
      <c r="L140" s="28"/>
      <c r="M140" s="28"/>
      <c r="N140" s="194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194"/>
      <c r="J141" s="194"/>
      <c r="K141" s="194"/>
      <c r="L141" s="28"/>
      <c r="M141" s="28"/>
      <c r="N141" s="194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194"/>
      <c r="J142" s="194"/>
      <c r="K142" s="194"/>
      <c r="L142" s="28"/>
      <c r="M142" s="28"/>
      <c r="N142" s="194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194"/>
      <c r="J143" s="194"/>
      <c r="K143" s="194"/>
      <c r="L143" s="28"/>
      <c r="M143" s="28"/>
      <c r="N143" s="194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194"/>
      <c r="J144" s="194"/>
      <c r="K144" s="194"/>
      <c r="L144" s="28"/>
      <c r="M144" s="28"/>
      <c r="N144" s="194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194"/>
      <c r="J145" s="194"/>
      <c r="K145" s="194"/>
      <c r="L145" s="28"/>
      <c r="M145" s="28"/>
      <c r="N145" s="194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194"/>
      <c r="J146" s="194"/>
      <c r="K146" s="194"/>
      <c r="L146" s="28"/>
      <c r="M146" s="28"/>
      <c r="N146" s="194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194"/>
      <c r="J147" s="194"/>
      <c r="K147" s="194"/>
      <c r="L147" s="28"/>
      <c r="M147" s="28"/>
      <c r="N147" s="194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194"/>
      <c r="J148" s="194"/>
      <c r="K148" s="194"/>
      <c r="L148" s="28"/>
      <c r="M148" s="28"/>
      <c r="N148" s="194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194"/>
      <c r="J149" s="194"/>
      <c r="K149" s="194"/>
      <c r="L149" s="28"/>
      <c r="M149" s="28"/>
      <c r="N149" s="194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194"/>
      <c r="J150" s="194"/>
      <c r="K150" s="194"/>
      <c r="L150" s="28"/>
      <c r="M150" s="28"/>
      <c r="N150" s="194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194"/>
      <c r="J151" s="194"/>
      <c r="K151" s="194"/>
      <c r="L151" s="28"/>
      <c r="M151" s="28"/>
      <c r="N151" s="194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194"/>
      <c r="J152" s="194"/>
      <c r="K152" s="194"/>
      <c r="L152" s="28"/>
      <c r="M152" s="28"/>
      <c r="N152" s="194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194"/>
      <c r="J153" s="194"/>
      <c r="K153" s="194"/>
      <c r="L153" s="28"/>
      <c r="M153" s="28"/>
      <c r="N153" s="194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194"/>
      <c r="J154" s="194"/>
      <c r="K154" s="194"/>
      <c r="L154" s="28"/>
      <c r="M154" s="28"/>
      <c r="N154" s="194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194"/>
      <c r="J155" s="194"/>
      <c r="K155" s="194"/>
      <c r="L155" s="28"/>
      <c r="M155" s="28"/>
      <c r="N155" s="194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194"/>
      <c r="J156" s="194"/>
      <c r="K156" s="194"/>
      <c r="L156" s="28"/>
      <c r="M156" s="28"/>
      <c r="N156" s="194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194"/>
      <c r="J157" s="194"/>
      <c r="K157" s="194"/>
      <c r="L157" s="28"/>
      <c r="M157" s="28"/>
      <c r="N157" s="194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194"/>
      <c r="J158" s="194"/>
      <c r="K158" s="194"/>
      <c r="L158" s="28"/>
      <c r="M158" s="28"/>
      <c r="N158" s="194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194"/>
      <c r="J159" s="194"/>
      <c r="K159" s="194"/>
      <c r="L159" s="28"/>
      <c r="M159" s="28"/>
      <c r="N159" s="194"/>
    </row>
    <row r="160" spans="9:14" ht="12.75">
      <c r="I160" s="183"/>
      <c r="J160" s="183"/>
      <c r="K160" s="183"/>
      <c r="N160" s="183"/>
    </row>
    <row r="161" spans="9:14" ht="12.75">
      <c r="I161" s="183"/>
      <c r="J161" s="183"/>
      <c r="K161" s="183"/>
      <c r="N161" s="183"/>
    </row>
    <row r="162" spans="9:14" ht="12.75">
      <c r="I162" s="183"/>
      <c r="J162" s="183"/>
      <c r="K162" s="183"/>
      <c r="N162" s="183"/>
    </row>
    <row r="163" spans="9:14" ht="12.75">
      <c r="I163" s="183"/>
      <c r="J163" s="183"/>
      <c r="K163" s="183"/>
      <c r="N163" s="183"/>
    </row>
    <row r="164" spans="9:14" ht="12.75">
      <c r="I164" s="183"/>
      <c r="J164" s="183"/>
      <c r="K164" s="183"/>
      <c r="N164" s="183"/>
    </row>
    <row r="165" spans="9:14" ht="12.75">
      <c r="I165" s="183"/>
      <c r="J165" s="183"/>
      <c r="K165" s="183"/>
      <c r="N165" s="183"/>
    </row>
    <row r="166" spans="9:14" ht="12.75">
      <c r="I166" s="183"/>
      <c r="J166" s="183"/>
      <c r="K166" s="183"/>
      <c r="N166" s="183"/>
    </row>
    <row r="167" spans="9:14" ht="12.75">
      <c r="I167" s="183"/>
      <c r="J167" s="183"/>
      <c r="K167" s="183"/>
      <c r="N167" s="183"/>
    </row>
    <row r="168" spans="9:14" ht="12.75">
      <c r="I168" s="183"/>
      <c r="J168" s="183"/>
      <c r="K168" s="183"/>
      <c r="N168" s="183"/>
    </row>
    <row r="169" spans="9:14" ht="12.75">
      <c r="I169" s="183"/>
      <c r="J169" s="183"/>
      <c r="K169" s="183"/>
      <c r="N169" s="183"/>
    </row>
    <row r="170" spans="9:14" ht="12.75">
      <c r="I170" s="183"/>
      <c r="J170" s="183"/>
      <c r="K170" s="183"/>
      <c r="N170" s="183"/>
    </row>
    <row r="171" spans="9:14" ht="12.75">
      <c r="I171" s="183"/>
      <c r="J171" s="183"/>
      <c r="K171" s="183"/>
      <c r="N171" s="183"/>
    </row>
    <row r="172" spans="9:14" ht="12.75">
      <c r="I172" s="183"/>
      <c r="J172" s="183"/>
      <c r="K172" s="183"/>
      <c r="N172" s="183"/>
    </row>
    <row r="173" spans="9:14" ht="12.75">
      <c r="I173" s="183"/>
      <c r="J173" s="183"/>
      <c r="K173" s="183"/>
      <c r="N173" s="183"/>
    </row>
    <row r="174" spans="9:14" ht="12.75">
      <c r="I174" s="183"/>
      <c r="J174" s="183"/>
      <c r="K174" s="183"/>
      <c r="N174" s="183"/>
    </row>
    <row r="175" spans="9:14" ht="12.75">
      <c r="I175" s="183"/>
      <c r="J175" s="183"/>
      <c r="K175" s="183"/>
      <c r="N175" s="183"/>
    </row>
    <row r="176" spans="9:14" ht="12.75">
      <c r="I176" s="183"/>
      <c r="J176" s="183"/>
      <c r="K176" s="183"/>
      <c r="N176" s="183"/>
    </row>
    <row r="177" spans="9:14" ht="12.75">
      <c r="I177" s="183"/>
      <c r="J177" s="183"/>
      <c r="K177" s="183"/>
      <c r="N177" s="183"/>
    </row>
    <row r="178" spans="9:14" ht="12.75">
      <c r="I178" s="183"/>
      <c r="J178" s="183"/>
      <c r="K178" s="183"/>
      <c r="N178" s="183"/>
    </row>
    <row r="179" spans="9:14" ht="12.75">
      <c r="I179" s="183"/>
      <c r="J179" s="183"/>
      <c r="K179" s="183"/>
      <c r="N179" s="183"/>
    </row>
    <row r="180" spans="9:14" ht="12.75">
      <c r="I180" s="183"/>
      <c r="J180" s="183"/>
      <c r="K180" s="183"/>
      <c r="N180" s="183"/>
    </row>
    <row r="181" spans="9:14" ht="12.75">
      <c r="I181" s="183"/>
      <c r="J181" s="183"/>
      <c r="K181" s="183"/>
      <c r="N181" s="183"/>
    </row>
    <row r="182" spans="9:11" ht="12.75">
      <c r="I182" s="183"/>
      <c r="J182" s="183"/>
      <c r="K182" s="183"/>
    </row>
    <row r="183" spans="9:11" ht="12.75">
      <c r="I183" s="183"/>
      <c r="J183" s="183"/>
      <c r="K183" s="183"/>
    </row>
    <row r="184" spans="9:11" ht="12.75">
      <c r="I184" s="183"/>
      <c r="J184" s="183"/>
      <c r="K184" s="183"/>
    </row>
    <row r="185" spans="9:11" ht="12.75">
      <c r="I185" s="183"/>
      <c r="J185" s="183"/>
      <c r="K185" s="183"/>
    </row>
    <row r="186" spans="9:11" ht="12.75">
      <c r="I186" s="183"/>
      <c r="J186" s="183"/>
      <c r="K186" s="183"/>
    </row>
    <row r="187" spans="9:11" ht="12.75">
      <c r="I187" s="183"/>
      <c r="J187" s="183"/>
      <c r="K187" s="183"/>
    </row>
    <row r="188" spans="9:11" ht="12.75">
      <c r="I188" s="183"/>
      <c r="J188" s="183"/>
      <c r="K188" s="183"/>
    </row>
    <row r="189" spans="9:11" ht="12.75">
      <c r="I189" s="183"/>
      <c r="J189" s="183"/>
      <c r="K189" s="183"/>
    </row>
    <row r="190" spans="9:11" ht="12.75">
      <c r="I190" s="183"/>
      <c r="J190" s="183"/>
      <c r="K190" s="183"/>
    </row>
    <row r="191" spans="9:11" ht="12.75">
      <c r="I191" s="183"/>
      <c r="J191" s="183"/>
      <c r="K191" s="183"/>
    </row>
    <row r="192" spans="9:11" ht="12.75">
      <c r="I192" s="183"/>
      <c r="J192" s="183"/>
      <c r="K192" s="183"/>
    </row>
    <row r="193" spans="9:11" ht="12.75">
      <c r="I193" s="183"/>
      <c r="J193" s="183"/>
      <c r="K193" s="183"/>
    </row>
    <row r="194" spans="9:11" ht="12.75">
      <c r="I194" s="183"/>
      <c r="J194" s="183"/>
      <c r="K194" s="183"/>
    </row>
    <row r="195" spans="9:11" ht="12.75">
      <c r="I195" s="183"/>
      <c r="J195" s="183"/>
      <c r="K195" s="183"/>
    </row>
    <row r="196" spans="9:11" ht="12.75">
      <c r="I196" s="183"/>
      <c r="J196" s="183"/>
      <c r="K196" s="183"/>
    </row>
    <row r="197" spans="9:11" ht="12.75">
      <c r="I197" s="183"/>
      <c r="J197" s="183"/>
      <c r="K197" s="183"/>
    </row>
    <row r="198" spans="9:11" ht="12.75">
      <c r="I198" s="183"/>
      <c r="J198" s="183"/>
      <c r="K198" s="183"/>
    </row>
    <row r="199" spans="9:11" ht="12.75">
      <c r="I199" s="183"/>
      <c r="J199" s="183"/>
      <c r="K199" s="183"/>
    </row>
    <row r="200" spans="9:11" ht="12.75">
      <c r="I200" s="183"/>
      <c r="J200" s="183"/>
      <c r="K200" s="183"/>
    </row>
    <row r="201" spans="9:11" ht="12.75">
      <c r="I201" s="183"/>
      <c r="J201" s="183"/>
      <c r="K201" s="183"/>
    </row>
    <row r="202" spans="9:11" ht="12.75">
      <c r="I202" s="183"/>
      <c r="J202" s="183"/>
      <c r="K202" s="183"/>
    </row>
    <row r="203" spans="9:11" ht="12.75">
      <c r="I203" s="183"/>
      <c r="J203" s="183"/>
      <c r="K203" s="183"/>
    </row>
  </sheetData>
  <sheetProtection/>
  <mergeCells count="34">
    <mergeCell ref="R37:X39"/>
    <mergeCell ref="R21:X23"/>
    <mergeCell ref="R11:X13"/>
    <mergeCell ref="A1:M1"/>
    <mergeCell ref="A3:A6"/>
    <mergeCell ref="B3:B6"/>
    <mergeCell ref="C3:D6"/>
    <mergeCell ref="E3:F6"/>
    <mergeCell ref="M5:M6"/>
    <mergeCell ref="G3:P3"/>
    <mergeCell ref="P5:P6"/>
    <mergeCell ref="G5:G6"/>
    <mergeCell ref="L4:P4"/>
    <mergeCell ref="J5:J6"/>
    <mergeCell ref="K5:K6"/>
    <mergeCell ref="O5:O6"/>
    <mergeCell ref="I5:I6"/>
    <mergeCell ref="N5:N6"/>
    <mergeCell ref="L5:L6"/>
    <mergeCell ref="G4:K4"/>
    <mergeCell ref="E9:F9"/>
    <mergeCell ref="H5:H6"/>
    <mergeCell ref="D8:F8"/>
    <mergeCell ref="C7:F7"/>
    <mergeCell ref="E25:F25"/>
    <mergeCell ref="E10:F10"/>
    <mergeCell ref="E15:F15"/>
    <mergeCell ref="E35:F35"/>
    <mergeCell ref="E44:F44"/>
    <mergeCell ref="E32:F32"/>
    <mergeCell ref="E19:F19"/>
    <mergeCell ref="E20:F20"/>
    <mergeCell ref="D18:F18"/>
    <mergeCell ref="E26:F26"/>
  </mergeCells>
  <printOptions/>
  <pageMargins left="0.3937007874015748" right="0.3937007874015748" top="0.6299212598425197" bottom="0.9448818897637796" header="0.5118110236220472" footer="0.7874015748031497"/>
  <pageSetup fitToHeight="2" horizontalDpi="300" verticalDpi="3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PageLayoutView="0" workbookViewId="0" topLeftCell="A1">
      <selection activeCell="I10" sqref="I10"/>
    </sheetView>
  </sheetViews>
  <sheetFormatPr defaultColWidth="11.57421875" defaultRowHeight="12.75"/>
  <cols>
    <col min="1" max="1" width="4.140625" style="12" customWidth="1"/>
    <col min="2" max="2" width="6.140625" style="0" customWidth="1"/>
    <col min="3" max="3" width="5.00390625" style="0" customWidth="1"/>
    <col min="4" max="4" width="6.140625" style="0" bestFit="1" customWidth="1"/>
    <col min="5" max="5" width="7.28125" style="0" customWidth="1"/>
    <col min="6" max="6" width="39.28125" style="0" customWidth="1"/>
    <col min="7" max="7" width="9.7109375" style="0" customWidth="1"/>
    <col min="8" max="8" width="10.421875" style="0" bestFit="1" customWidth="1"/>
    <col min="9" max="11" width="10.421875" style="0" customWidth="1"/>
    <col min="12" max="12" width="9.421875" style="0" customWidth="1"/>
    <col min="13" max="13" width="10.421875" style="0" bestFit="1" customWidth="1"/>
    <col min="14" max="14" width="11.140625" style="0" customWidth="1"/>
    <col min="15" max="16" width="11.57421875" style="0" customWidth="1"/>
    <col min="17" max="17" width="3.7109375" style="0" customWidth="1"/>
    <col min="18" max="21" width="11.57421875" style="0" customWidth="1"/>
    <col min="22" max="22" width="3.421875" style="0" customWidth="1"/>
    <col min="23" max="24" width="11.57421875" style="0" hidden="1" customWidth="1"/>
    <col min="25" max="25" width="11.57421875" style="0" customWidth="1"/>
    <col min="26" max="26" width="3.28125" style="0" customWidth="1"/>
    <col min="27" max="27" width="11.57421875" style="0" hidden="1" customWidth="1"/>
  </cols>
  <sheetData>
    <row r="1" spans="1:14" ht="20.25">
      <c r="A1" s="864" t="s">
        <v>532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26"/>
    </row>
    <row r="2" spans="1:14" ht="13.5" thickBot="1">
      <c r="A2" s="27"/>
      <c r="B2" s="27"/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41"/>
      <c r="B4" s="841"/>
      <c r="C4" s="841"/>
      <c r="D4" s="842"/>
      <c r="E4" s="841"/>
      <c r="F4" s="843"/>
      <c r="G4" s="853" t="s">
        <v>832</v>
      </c>
      <c r="H4" s="854"/>
      <c r="I4" s="855"/>
      <c r="J4" s="856"/>
      <c r="K4" s="857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3"/>
      <c r="G5" s="844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46" t="s">
        <v>840</v>
      </c>
      <c r="M5" s="824" t="s">
        <v>834</v>
      </c>
      <c r="N5" s="820" t="s">
        <v>883</v>
      </c>
      <c r="O5" s="820" t="s">
        <v>879</v>
      </c>
      <c r="P5" s="851" t="s">
        <v>880</v>
      </c>
    </row>
    <row r="6" spans="1:16" ht="33" customHeight="1" thickBot="1">
      <c r="A6" s="841"/>
      <c r="B6" s="841"/>
      <c r="C6" s="841"/>
      <c r="D6" s="842"/>
      <c r="E6" s="841"/>
      <c r="F6" s="843"/>
      <c r="G6" s="845"/>
      <c r="H6" s="823"/>
      <c r="I6" s="821"/>
      <c r="J6" s="821"/>
      <c r="K6" s="852"/>
      <c r="L6" s="845"/>
      <c r="M6" s="823"/>
      <c r="N6" s="821"/>
      <c r="O6" s="821"/>
      <c r="P6" s="852"/>
    </row>
    <row r="7" spans="1:16" ht="27" customHeight="1" thickBot="1">
      <c r="A7" s="161"/>
      <c r="B7" s="162"/>
      <c r="C7" s="825" t="s">
        <v>842</v>
      </c>
      <c r="D7" s="826"/>
      <c r="E7" s="826"/>
      <c r="F7" s="827"/>
      <c r="G7" s="163">
        <f aca="true" t="shared" si="0" ref="G7:P7">G9+G15+G18</f>
        <v>91.9</v>
      </c>
      <c r="H7" s="164">
        <f t="shared" si="0"/>
        <v>79.4</v>
      </c>
      <c r="I7" s="164">
        <f t="shared" si="0"/>
        <v>106.9</v>
      </c>
      <c r="J7" s="164">
        <f t="shared" si="0"/>
        <v>0</v>
      </c>
      <c r="K7" s="164">
        <f t="shared" si="0"/>
        <v>106.9</v>
      </c>
      <c r="L7" s="163">
        <f t="shared" si="0"/>
        <v>0</v>
      </c>
      <c r="M7" s="164">
        <f t="shared" si="0"/>
        <v>0</v>
      </c>
      <c r="N7" s="164">
        <f t="shared" si="0"/>
        <v>0</v>
      </c>
      <c r="O7" s="164">
        <f t="shared" si="0"/>
        <v>0</v>
      </c>
      <c r="P7" s="164">
        <f t="shared" si="0"/>
        <v>0</v>
      </c>
    </row>
    <row r="8" spans="1:16" ht="12.75">
      <c r="A8" s="101" t="s">
        <v>38</v>
      </c>
      <c r="B8" s="31"/>
      <c r="C8" s="165" t="s">
        <v>122</v>
      </c>
      <c r="D8" s="889" t="s">
        <v>123</v>
      </c>
      <c r="E8" s="889"/>
      <c r="F8" s="890"/>
      <c r="G8" s="178">
        <f aca="true" t="shared" si="1" ref="G8:L8">SUM(G9+G15+G18)</f>
        <v>91.9</v>
      </c>
      <c r="H8" s="179">
        <f t="shared" si="1"/>
        <v>79.4</v>
      </c>
      <c r="I8" s="447">
        <f t="shared" si="1"/>
        <v>106.9</v>
      </c>
      <c r="J8" s="447">
        <f t="shared" si="1"/>
        <v>0</v>
      </c>
      <c r="K8" s="456">
        <f t="shared" si="1"/>
        <v>106.9</v>
      </c>
      <c r="L8" s="184">
        <f t="shared" si="1"/>
        <v>0</v>
      </c>
      <c r="M8" s="185">
        <f>M9+M15+M18</f>
        <v>0</v>
      </c>
      <c r="N8" s="185">
        <f>N9+N15+N18</f>
        <v>0</v>
      </c>
      <c r="O8" s="185">
        <f>O9+O15+O18</f>
        <v>0</v>
      </c>
      <c r="P8" s="436">
        <f>P9+P15+P18</f>
        <v>0</v>
      </c>
    </row>
    <row r="9" spans="1:16" ht="12.75">
      <c r="A9" s="30" t="s">
        <v>39</v>
      </c>
      <c r="B9" s="166"/>
      <c r="C9" s="167"/>
      <c r="D9" s="168" t="s">
        <v>533</v>
      </c>
      <c r="E9" s="891" t="s">
        <v>534</v>
      </c>
      <c r="F9" s="892"/>
      <c r="G9" s="169">
        <f aca="true" t="shared" si="2" ref="G9:P9">SUM(G10:G14)</f>
        <v>41.4</v>
      </c>
      <c r="H9" s="180">
        <f t="shared" si="2"/>
        <v>30.700000000000003</v>
      </c>
      <c r="I9" s="91">
        <f t="shared" si="2"/>
        <v>98</v>
      </c>
      <c r="J9" s="91">
        <f t="shared" si="2"/>
        <v>0</v>
      </c>
      <c r="K9" s="457">
        <f t="shared" si="2"/>
        <v>98</v>
      </c>
      <c r="L9" s="36">
        <f t="shared" si="2"/>
        <v>0</v>
      </c>
      <c r="M9" s="186">
        <f t="shared" si="2"/>
        <v>0</v>
      </c>
      <c r="N9" s="186">
        <f t="shared" si="2"/>
        <v>0</v>
      </c>
      <c r="O9" s="186">
        <f t="shared" si="2"/>
        <v>0</v>
      </c>
      <c r="P9" s="201">
        <f t="shared" si="2"/>
        <v>0</v>
      </c>
    </row>
    <row r="10" spans="1:18" ht="12.75">
      <c r="A10" s="30" t="s">
        <v>40</v>
      </c>
      <c r="B10" s="166">
        <v>41</v>
      </c>
      <c r="C10" s="167"/>
      <c r="D10" s="167"/>
      <c r="E10" s="167" t="s">
        <v>535</v>
      </c>
      <c r="F10" s="582" t="s">
        <v>993</v>
      </c>
      <c r="G10" s="171">
        <v>20</v>
      </c>
      <c r="H10" s="97">
        <v>17.1</v>
      </c>
      <c r="I10" s="93">
        <v>42</v>
      </c>
      <c r="J10" s="93"/>
      <c r="K10" s="458">
        <f>I10+J10</f>
        <v>42</v>
      </c>
      <c r="L10" s="40"/>
      <c r="M10" s="189"/>
      <c r="N10" s="189"/>
      <c r="O10" s="189"/>
      <c r="P10" s="463">
        <f>N10+O10</f>
        <v>0</v>
      </c>
      <c r="R10" s="699" t="s">
        <v>1032</v>
      </c>
    </row>
    <row r="11" spans="1:16" ht="12.75">
      <c r="A11" s="30" t="s">
        <v>42</v>
      </c>
      <c r="B11" s="166">
        <v>41</v>
      </c>
      <c r="C11" s="167"/>
      <c r="D11" s="167"/>
      <c r="E11" s="167" t="s">
        <v>536</v>
      </c>
      <c r="F11" s="172" t="s">
        <v>537</v>
      </c>
      <c r="G11" s="171">
        <v>6</v>
      </c>
      <c r="H11" s="93">
        <v>0</v>
      </c>
      <c r="I11" s="93">
        <v>6</v>
      </c>
      <c r="J11" s="93"/>
      <c r="K11" s="458">
        <f>I11+J11</f>
        <v>6</v>
      </c>
      <c r="L11" s="40"/>
      <c r="M11" s="189"/>
      <c r="N11" s="189"/>
      <c r="O11" s="189"/>
      <c r="P11" s="463">
        <f>N11+O11</f>
        <v>0</v>
      </c>
    </row>
    <row r="12" spans="1:27" ht="12.75">
      <c r="A12" s="30"/>
      <c r="B12" s="166">
        <v>41</v>
      </c>
      <c r="C12" s="167"/>
      <c r="D12" s="167"/>
      <c r="E12" s="167" t="s">
        <v>536</v>
      </c>
      <c r="F12" s="583" t="s">
        <v>994</v>
      </c>
      <c r="G12" s="171">
        <v>0</v>
      </c>
      <c r="H12" s="93">
        <v>0</v>
      </c>
      <c r="I12" s="93">
        <v>44.5</v>
      </c>
      <c r="J12" s="93"/>
      <c r="K12" s="458">
        <f>I12+J12</f>
        <v>44.5</v>
      </c>
      <c r="L12" s="40"/>
      <c r="M12" s="189"/>
      <c r="N12" s="189"/>
      <c r="O12" s="189"/>
      <c r="P12" s="463">
        <v>0</v>
      </c>
      <c r="R12" s="893" t="s">
        <v>1033</v>
      </c>
      <c r="S12" s="813"/>
      <c r="T12" s="813"/>
      <c r="U12" s="813"/>
      <c r="V12" s="813"/>
      <c r="W12" s="813"/>
      <c r="X12" s="813"/>
      <c r="Y12" s="813"/>
      <c r="Z12" s="813"/>
      <c r="AA12" s="813"/>
    </row>
    <row r="13" spans="1:27" ht="12.75">
      <c r="A13" s="30" t="s">
        <v>43</v>
      </c>
      <c r="B13" s="166">
        <v>41</v>
      </c>
      <c r="C13" s="167"/>
      <c r="D13" s="167"/>
      <c r="E13" s="167" t="s">
        <v>536</v>
      </c>
      <c r="F13" s="172" t="s">
        <v>922</v>
      </c>
      <c r="G13" s="171">
        <v>14.4</v>
      </c>
      <c r="H13" s="97">
        <v>8.1</v>
      </c>
      <c r="I13" s="93">
        <v>2.5</v>
      </c>
      <c r="J13" s="93"/>
      <c r="K13" s="458">
        <f>I13+J13</f>
        <v>2.5</v>
      </c>
      <c r="L13" s="40"/>
      <c r="M13" s="189"/>
      <c r="N13" s="189"/>
      <c r="O13" s="189"/>
      <c r="P13" s="463">
        <f>N13+O13</f>
        <v>0</v>
      </c>
      <c r="R13" s="813"/>
      <c r="S13" s="813"/>
      <c r="T13" s="813"/>
      <c r="U13" s="813"/>
      <c r="V13" s="813"/>
      <c r="W13" s="813"/>
      <c r="X13" s="813"/>
      <c r="Y13" s="813"/>
      <c r="Z13" s="813"/>
      <c r="AA13" s="813"/>
    </row>
    <row r="14" spans="1:16" ht="12.75">
      <c r="A14" s="30" t="s">
        <v>45</v>
      </c>
      <c r="B14" s="166">
        <v>41</v>
      </c>
      <c r="C14" s="167"/>
      <c r="D14" s="167"/>
      <c r="E14" s="167" t="s">
        <v>538</v>
      </c>
      <c r="F14" s="170" t="s">
        <v>539</v>
      </c>
      <c r="G14" s="171">
        <v>1</v>
      </c>
      <c r="H14" s="97">
        <v>5.5</v>
      </c>
      <c r="I14" s="93">
        <v>3</v>
      </c>
      <c r="J14" s="93"/>
      <c r="K14" s="458">
        <f>I14+J14</f>
        <v>3</v>
      </c>
      <c r="L14" s="40"/>
      <c r="M14" s="189"/>
      <c r="N14" s="189"/>
      <c r="O14" s="189"/>
      <c r="P14" s="463">
        <f>N14+O14</f>
        <v>0</v>
      </c>
    </row>
    <row r="15" spans="1:16" ht="12.75">
      <c r="A15" s="30" t="s">
        <v>47</v>
      </c>
      <c r="B15" s="166"/>
      <c r="C15" s="167"/>
      <c r="D15" s="168" t="s">
        <v>540</v>
      </c>
      <c r="E15" s="891" t="s">
        <v>541</v>
      </c>
      <c r="F15" s="892"/>
      <c r="G15" s="169">
        <f aca="true" t="shared" si="3" ref="G15:P15">SUM(G16:G17)</f>
        <v>7</v>
      </c>
      <c r="H15" s="180">
        <f>SUM(H16:H17)</f>
        <v>6.9</v>
      </c>
      <c r="I15" s="91">
        <f>SUM(I16:I17)</f>
        <v>5</v>
      </c>
      <c r="J15" s="91">
        <f>SUM(J16:J17)</f>
        <v>0</v>
      </c>
      <c r="K15" s="457">
        <f>SUM(K16:K17)</f>
        <v>5</v>
      </c>
      <c r="L15" s="36">
        <f t="shared" si="3"/>
        <v>0</v>
      </c>
      <c r="M15" s="186">
        <f t="shared" si="3"/>
        <v>0</v>
      </c>
      <c r="N15" s="186">
        <f t="shared" si="3"/>
        <v>0</v>
      </c>
      <c r="O15" s="186">
        <f t="shared" si="3"/>
        <v>0</v>
      </c>
      <c r="P15" s="201">
        <f t="shared" si="3"/>
        <v>0</v>
      </c>
    </row>
    <row r="16" spans="1:16" ht="12.75">
      <c r="A16" s="30" t="s">
        <v>48</v>
      </c>
      <c r="B16" s="166">
        <v>41</v>
      </c>
      <c r="C16" s="167"/>
      <c r="D16" s="167"/>
      <c r="E16" s="167" t="s">
        <v>138</v>
      </c>
      <c r="F16" s="170" t="s">
        <v>542</v>
      </c>
      <c r="G16" s="171">
        <v>5</v>
      </c>
      <c r="H16" s="97">
        <v>4.9</v>
      </c>
      <c r="I16" s="93">
        <v>3</v>
      </c>
      <c r="J16" s="93"/>
      <c r="K16" s="458">
        <f>I16+J16</f>
        <v>3</v>
      </c>
      <c r="L16" s="40"/>
      <c r="M16" s="189"/>
      <c r="N16" s="189"/>
      <c r="O16" s="189"/>
      <c r="P16" s="463">
        <f>N16+O16</f>
        <v>0</v>
      </c>
    </row>
    <row r="17" spans="1:16" ht="12.75">
      <c r="A17" s="30" t="s">
        <v>50</v>
      </c>
      <c r="B17" s="166">
        <v>41</v>
      </c>
      <c r="C17" s="167"/>
      <c r="D17" s="167"/>
      <c r="E17" s="167" t="s">
        <v>133</v>
      </c>
      <c r="F17" s="170" t="s">
        <v>543</v>
      </c>
      <c r="G17" s="171">
        <v>2</v>
      </c>
      <c r="H17" s="93">
        <v>2</v>
      </c>
      <c r="I17" s="93">
        <v>2</v>
      </c>
      <c r="J17" s="93"/>
      <c r="K17" s="458">
        <f>I17+J17</f>
        <v>2</v>
      </c>
      <c r="L17" s="40"/>
      <c r="M17" s="189"/>
      <c r="N17" s="189"/>
      <c r="O17" s="189"/>
      <c r="P17" s="463">
        <f>N17+O17</f>
        <v>0</v>
      </c>
    </row>
    <row r="18" spans="1:16" ht="12.75">
      <c r="A18" s="30" t="s">
        <v>51</v>
      </c>
      <c r="B18" s="166"/>
      <c r="C18" s="167"/>
      <c r="D18" s="168" t="s">
        <v>507</v>
      </c>
      <c r="E18" s="891" t="s">
        <v>508</v>
      </c>
      <c r="F18" s="892"/>
      <c r="G18" s="169">
        <f aca="true" t="shared" si="4" ref="G18:P18">SUM(G19+G27)</f>
        <v>43.5</v>
      </c>
      <c r="H18" s="180">
        <f t="shared" si="4"/>
        <v>41.8</v>
      </c>
      <c r="I18" s="91">
        <f t="shared" si="4"/>
        <v>3.9</v>
      </c>
      <c r="J18" s="91">
        <f t="shared" si="4"/>
        <v>0</v>
      </c>
      <c r="K18" s="457">
        <f t="shared" si="4"/>
        <v>3.9</v>
      </c>
      <c r="L18" s="36">
        <f t="shared" si="4"/>
        <v>0</v>
      </c>
      <c r="M18" s="186">
        <f t="shared" si="4"/>
        <v>0</v>
      </c>
      <c r="N18" s="186">
        <f t="shared" si="4"/>
        <v>0</v>
      </c>
      <c r="O18" s="186">
        <f t="shared" si="4"/>
        <v>0</v>
      </c>
      <c r="P18" s="201">
        <f t="shared" si="4"/>
        <v>0</v>
      </c>
    </row>
    <row r="19" spans="1:16" ht="12.75">
      <c r="A19" s="30" t="s">
        <v>73</v>
      </c>
      <c r="B19" s="166"/>
      <c r="C19" s="167"/>
      <c r="D19" s="167"/>
      <c r="E19" s="887" t="s">
        <v>544</v>
      </c>
      <c r="F19" s="888"/>
      <c r="G19" s="173">
        <f aca="true" t="shared" si="5" ref="G19:P19">SUM(G20:G26)</f>
        <v>8.5</v>
      </c>
      <c r="H19" s="292">
        <f t="shared" si="5"/>
        <v>8</v>
      </c>
      <c r="I19" s="95">
        <f t="shared" si="5"/>
        <v>3.9</v>
      </c>
      <c r="J19" s="95">
        <f t="shared" si="5"/>
        <v>0</v>
      </c>
      <c r="K19" s="459">
        <f t="shared" si="5"/>
        <v>3.9</v>
      </c>
      <c r="L19" s="187">
        <f t="shared" si="5"/>
        <v>0</v>
      </c>
      <c r="M19" s="188">
        <f t="shared" si="5"/>
        <v>0</v>
      </c>
      <c r="N19" s="188">
        <f t="shared" si="5"/>
        <v>0</v>
      </c>
      <c r="O19" s="188">
        <f t="shared" si="5"/>
        <v>0</v>
      </c>
      <c r="P19" s="437">
        <f t="shared" si="5"/>
        <v>0</v>
      </c>
    </row>
    <row r="20" spans="1:24" ht="12.75">
      <c r="A20" s="30" t="s">
        <v>76</v>
      </c>
      <c r="B20" s="166">
        <v>41</v>
      </c>
      <c r="C20" s="167"/>
      <c r="D20" s="167"/>
      <c r="E20" s="167" t="s">
        <v>545</v>
      </c>
      <c r="F20" s="170" t="s">
        <v>546</v>
      </c>
      <c r="G20" s="171">
        <v>6</v>
      </c>
      <c r="H20" s="293">
        <v>5.7</v>
      </c>
      <c r="I20" s="93">
        <v>1.2</v>
      </c>
      <c r="J20" s="93"/>
      <c r="K20" s="458">
        <f>I20+J20</f>
        <v>1.2</v>
      </c>
      <c r="L20" s="40"/>
      <c r="M20" s="189"/>
      <c r="N20" s="189"/>
      <c r="O20" s="189"/>
      <c r="P20" s="463">
        <f>N20+O20</f>
        <v>0</v>
      </c>
      <c r="R20" s="810" t="s">
        <v>1030</v>
      </c>
      <c r="S20" s="811"/>
      <c r="T20" s="811"/>
      <c r="U20" s="811"/>
      <c r="V20" s="811"/>
      <c r="W20" s="811"/>
      <c r="X20" s="811"/>
    </row>
    <row r="21" spans="1:24" ht="12.75">
      <c r="A21" s="30" t="s">
        <v>79</v>
      </c>
      <c r="B21" s="166">
        <v>41</v>
      </c>
      <c r="C21" s="167"/>
      <c r="D21" s="167"/>
      <c r="E21" s="167" t="s">
        <v>545</v>
      </c>
      <c r="F21" s="170" t="s">
        <v>547</v>
      </c>
      <c r="G21" s="171">
        <v>0.6000000000000001</v>
      </c>
      <c r="H21" s="293">
        <v>0.5</v>
      </c>
      <c r="I21" s="93">
        <v>0.1</v>
      </c>
      <c r="J21" s="93"/>
      <c r="K21" s="458">
        <f aca="true" t="shared" si="6" ref="K21:K26">I21+J21</f>
        <v>0.1</v>
      </c>
      <c r="L21" s="40"/>
      <c r="M21" s="189"/>
      <c r="N21" s="189"/>
      <c r="O21" s="189"/>
      <c r="P21" s="463">
        <f aca="true" t="shared" si="7" ref="P21:P26">N21+O21</f>
        <v>0</v>
      </c>
      <c r="R21" s="811"/>
      <c r="S21" s="811"/>
      <c r="T21" s="811"/>
      <c r="U21" s="811"/>
      <c r="V21" s="811"/>
      <c r="W21" s="811"/>
      <c r="X21" s="811"/>
    </row>
    <row r="22" spans="1:24" ht="12.75">
      <c r="A22" s="30" t="s">
        <v>82</v>
      </c>
      <c r="B22" s="166">
        <v>41</v>
      </c>
      <c r="C22" s="167"/>
      <c r="D22" s="167"/>
      <c r="E22" s="167" t="s">
        <v>545</v>
      </c>
      <c r="F22" s="170" t="s">
        <v>548</v>
      </c>
      <c r="G22" s="171">
        <v>0</v>
      </c>
      <c r="H22" s="293">
        <v>0</v>
      </c>
      <c r="I22" s="93">
        <v>0.8</v>
      </c>
      <c r="J22" s="93"/>
      <c r="K22" s="458">
        <f t="shared" si="6"/>
        <v>0.8</v>
      </c>
      <c r="L22" s="40"/>
      <c r="M22" s="189"/>
      <c r="N22" s="189"/>
      <c r="O22" s="189"/>
      <c r="P22" s="463">
        <f t="shared" si="7"/>
        <v>0</v>
      </c>
      <c r="R22" s="811"/>
      <c r="S22" s="811"/>
      <c r="T22" s="811"/>
      <c r="U22" s="811"/>
      <c r="V22" s="811"/>
      <c r="W22" s="811"/>
      <c r="X22" s="811"/>
    </row>
    <row r="23" spans="1:16" ht="12.75">
      <c r="A23" s="30" t="s">
        <v>85</v>
      </c>
      <c r="B23" s="166">
        <v>41</v>
      </c>
      <c r="C23" s="167"/>
      <c r="D23" s="167"/>
      <c r="E23" s="167" t="s">
        <v>545</v>
      </c>
      <c r="F23" s="170" t="s">
        <v>549</v>
      </c>
      <c r="G23" s="171">
        <v>0.5</v>
      </c>
      <c r="H23" s="293">
        <v>0.5</v>
      </c>
      <c r="I23" s="93">
        <v>0.7</v>
      </c>
      <c r="J23" s="93"/>
      <c r="K23" s="458">
        <f t="shared" si="6"/>
        <v>0.7</v>
      </c>
      <c r="L23" s="40"/>
      <c r="M23" s="189"/>
      <c r="N23" s="189"/>
      <c r="O23" s="189"/>
      <c r="P23" s="463">
        <f t="shared" si="7"/>
        <v>0</v>
      </c>
    </row>
    <row r="24" spans="1:16" ht="12.75">
      <c r="A24" s="30" t="s">
        <v>88</v>
      </c>
      <c r="B24" s="166">
        <v>41</v>
      </c>
      <c r="C24" s="167"/>
      <c r="D24" s="167"/>
      <c r="E24" s="167" t="s">
        <v>545</v>
      </c>
      <c r="F24" s="170" t="s">
        <v>550</v>
      </c>
      <c r="G24" s="171">
        <v>0.8</v>
      </c>
      <c r="H24" s="293">
        <v>0.7</v>
      </c>
      <c r="I24" s="93">
        <v>0.5</v>
      </c>
      <c r="J24" s="93"/>
      <c r="K24" s="458">
        <f t="shared" si="6"/>
        <v>0.5</v>
      </c>
      <c r="L24" s="40"/>
      <c r="M24" s="189"/>
      <c r="N24" s="189"/>
      <c r="O24" s="189"/>
      <c r="P24" s="463">
        <f t="shared" si="7"/>
        <v>0</v>
      </c>
    </row>
    <row r="25" spans="1:18" ht="12.75">
      <c r="A25" s="30" t="s">
        <v>91</v>
      </c>
      <c r="B25" s="166">
        <v>41</v>
      </c>
      <c r="C25" s="167"/>
      <c r="D25" s="167"/>
      <c r="E25" s="167" t="s">
        <v>545</v>
      </c>
      <c r="F25" s="170" t="s">
        <v>551</v>
      </c>
      <c r="G25" s="171">
        <v>0</v>
      </c>
      <c r="H25" s="293">
        <v>0</v>
      </c>
      <c r="I25" s="93">
        <v>0</v>
      </c>
      <c r="J25" s="93"/>
      <c r="K25" s="458">
        <f t="shared" si="6"/>
        <v>0</v>
      </c>
      <c r="L25" s="40"/>
      <c r="M25" s="189"/>
      <c r="N25" s="189"/>
      <c r="O25" s="189"/>
      <c r="P25" s="463">
        <f t="shared" si="7"/>
        <v>0</v>
      </c>
      <c r="R25" s="699" t="s">
        <v>1031</v>
      </c>
    </row>
    <row r="26" spans="1:16" ht="12.75">
      <c r="A26" s="30" t="s">
        <v>94</v>
      </c>
      <c r="B26" s="166">
        <v>41</v>
      </c>
      <c r="C26" s="167"/>
      <c r="D26" s="167"/>
      <c r="E26" s="167" t="s">
        <v>545</v>
      </c>
      <c r="F26" s="170" t="s">
        <v>552</v>
      </c>
      <c r="G26" s="171">
        <v>0.6000000000000001</v>
      </c>
      <c r="H26" s="293">
        <v>0.6</v>
      </c>
      <c r="I26" s="93">
        <v>0.6</v>
      </c>
      <c r="J26" s="93"/>
      <c r="K26" s="458">
        <f t="shared" si="6"/>
        <v>0.6</v>
      </c>
      <c r="L26" s="40"/>
      <c r="M26" s="189"/>
      <c r="N26" s="189"/>
      <c r="O26" s="189"/>
      <c r="P26" s="463">
        <f t="shared" si="7"/>
        <v>0</v>
      </c>
    </row>
    <row r="27" spans="1:16" ht="12.75">
      <c r="A27" s="30" t="s">
        <v>97</v>
      </c>
      <c r="B27" s="166"/>
      <c r="C27" s="167"/>
      <c r="D27" s="167"/>
      <c r="E27" s="887" t="s">
        <v>553</v>
      </c>
      <c r="F27" s="888"/>
      <c r="G27" s="173">
        <f aca="true" t="shared" si="8" ref="G27:P27">SUM(G28:G29)</f>
        <v>35</v>
      </c>
      <c r="H27" s="292">
        <f t="shared" si="8"/>
        <v>33.8</v>
      </c>
      <c r="I27" s="95">
        <f t="shared" si="8"/>
        <v>0</v>
      </c>
      <c r="J27" s="95">
        <f t="shared" si="8"/>
        <v>0</v>
      </c>
      <c r="K27" s="459">
        <f t="shared" si="8"/>
        <v>0</v>
      </c>
      <c r="L27" s="187">
        <f t="shared" si="8"/>
        <v>0</v>
      </c>
      <c r="M27" s="188">
        <f t="shared" si="8"/>
        <v>0</v>
      </c>
      <c r="N27" s="188">
        <f t="shared" si="8"/>
        <v>0</v>
      </c>
      <c r="O27" s="188">
        <f t="shared" si="8"/>
        <v>0</v>
      </c>
      <c r="P27" s="437">
        <f t="shared" si="8"/>
        <v>0</v>
      </c>
    </row>
    <row r="28" spans="1:16" ht="12.75">
      <c r="A28" s="30" t="s">
        <v>100</v>
      </c>
      <c r="B28" s="166">
        <v>41</v>
      </c>
      <c r="C28" s="167"/>
      <c r="D28" s="167"/>
      <c r="E28" s="167" t="s">
        <v>554</v>
      </c>
      <c r="F28" s="170" t="s">
        <v>555</v>
      </c>
      <c r="G28" s="171">
        <v>34</v>
      </c>
      <c r="H28" s="293">
        <v>33.8</v>
      </c>
      <c r="I28" s="93">
        <v>0</v>
      </c>
      <c r="J28" s="93"/>
      <c r="K28" s="458">
        <f>I28+J28</f>
        <v>0</v>
      </c>
      <c r="L28" s="40"/>
      <c r="M28" s="189"/>
      <c r="N28" s="189"/>
      <c r="O28" s="189"/>
      <c r="P28" s="463">
        <f>N28+O28</f>
        <v>0</v>
      </c>
    </row>
    <row r="29" spans="1:16" ht="13.5" thickBot="1">
      <c r="A29" s="43" t="s">
        <v>103</v>
      </c>
      <c r="B29" s="174">
        <v>41</v>
      </c>
      <c r="C29" s="175"/>
      <c r="D29" s="175"/>
      <c r="E29" s="175" t="s">
        <v>556</v>
      </c>
      <c r="F29" s="176" t="s">
        <v>557</v>
      </c>
      <c r="G29" s="177">
        <v>1</v>
      </c>
      <c r="H29" s="294">
        <v>0</v>
      </c>
      <c r="I29" s="132">
        <v>0</v>
      </c>
      <c r="J29" s="132"/>
      <c r="K29" s="460">
        <f>I29+J29</f>
        <v>0</v>
      </c>
      <c r="L29" s="192"/>
      <c r="M29" s="193"/>
      <c r="N29" s="193"/>
      <c r="O29" s="193"/>
      <c r="P29" s="464">
        <f>N29+O29</f>
        <v>0</v>
      </c>
    </row>
    <row r="39" ht="12" customHeight="1"/>
  </sheetData>
  <sheetProtection/>
  <mergeCells count="27">
    <mergeCell ref="R20:X22"/>
    <mergeCell ref="R12:AA13"/>
    <mergeCell ref="L4:P4"/>
    <mergeCell ref="J5:J6"/>
    <mergeCell ref="K5:K6"/>
    <mergeCell ref="O5:O6"/>
    <mergeCell ref="P5:P6"/>
    <mergeCell ref="N5:N6"/>
    <mergeCell ref="A1:M1"/>
    <mergeCell ref="A3:A6"/>
    <mergeCell ref="B3:B6"/>
    <mergeCell ref="C3:D6"/>
    <mergeCell ref="E3:F6"/>
    <mergeCell ref="G5:G6"/>
    <mergeCell ref="L5:L6"/>
    <mergeCell ref="M5:M6"/>
    <mergeCell ref="G3:P3"/>
    <mergeCell ref="G4:K4"/>
    <mergeCell ref="C7:F7"/>
    <mergeCell ref="H5:H6"/>
    <mergeCell ref="I5:I6"/>
    <mergeCell ref="E27:F27"/>
    <mergeCell ref="D8:F8"/>
    <mergeCell ref="E9:F9"/>
    <mergeCell ref="E15:F15"/>
    <mergeCell ref="E18:F18"/>
    <mergeCell ref="E19:F19"/>
  </mergeCells>
  <printOptions/>
  <pageMargins left="0.91" right="0.6" top="0.7875" bottom="0.9541666666666666" header="0.5118055555555556" footer="0.7875"/>
  <pageSetup fitToHeight="1" fitToWidth="1"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61"/>
  <sheetViews>
    <sheetView zoomScalePageLayoutView="0" workbookViewId="0" topLeftCell="A12">
      <selection activeCell="F38" sqref="F38"/>
    </sheetView>
  </sheetViews>
  <sheetFormatPr defaultColWidth="11.57421875" defaultRowHeight="12.75"/>
  <cols>
    <col min="1" max="1" width="4.28125" style="12" customWidth="1"/>
    <col min="2" max="2" width="5.57421875" style="0" bestFit="1" customWidth="1"/>
    <col min="3" max="3" width="4.421875" style="0" customWidth="1"/>
    <col min="4" max="4" width="8.8515625" style="0" customWidth="1"/>
    <col min="5" max="5" width="7.57421875" style="0" customWidth="1"/>
    <col min="6" max="6" width="34.57421875" style="0" bestFit="1" customWidth="1"/>
    <col min="7" max="7" width="9.7109375" style="13" customWidth="1"/>
    <col min="8" max="8" width="10.57421875" style="13" customWidth="1"/>
    <col min="9" max="9" width="11.140625" style="13" customWidth="1"/>
    <col min="10" max="10" width="10.57421875" style="13" customWidth="1"/>
    <col min="11" max="11" width="8.8515625" style="13" customWidth="1"/>
    <col min="12" max="12" width="10.8515625" style="13" customWidth="1"/>
    <col min="13" max="13" width="11.140625" style="13" customWidth="1"/>
    <col min="14" max="14" width="11.421875" style="13" customWidth="1"/>
    <col min="15" max="17" width="11.57421875" style="0" customWidth="1"/>
  </cols>
  <sheetData>
    <row r="2" spans="1:14" ht="20.25">
      <c r="A2" s="869" t="s">
        <v>1057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79"/>
    </row>
    <row r="3" spans="1:14" ht="13.5" thickBot="1">
      <c r="A3" s="27"/>
      <c r="B3" s="27"/>
      <c r="C3" s="27"/>
      <c r="D3" s="27"/>
      <c r="E3" s="27"/>
      <c r="F3" s="27"/>
      <c r="G3" s="80"/>
      <c r="H3" s="80"/>
      <c r="I3" s="80"/>
      <c r="J3" s="80"/>
      <c r="K3" s="80"/>
      <c r="L3" s="80"/>
      <c r="M3" s="80"/>
      <c r="N3" s="80"/>
    </row>
    <row r="4" spans="1:16" ht="12.75" customHeight="1" thickBot="1">
      <c r="A4" s="841"/>
      <c r="B4" s="841" t="s">
        <v>53</v>
      </c>
      <c r="C4" s="842" t="s">
        <v>54</v>
      </c>
      <c r="D4" s="842"/>
      <c r="E4" s="841" t="s">
        <v>55</v>
      </c>
      <c r="F4" s="843"/>
      <c r="G4" s="847" t="s">
        <v>37</v>
      </c>
      <c r="H4" s="848"/>
      <c r="I4" s="848"/>
      <c r="J4" s="848"/>
      <c r="K4" s="848"/>
      <c r="L4" s="848"/>
      <c r="M4" s="848"/>
      <c r="N4" s="849"/>
      <c r="O4" s="783"/>
      <c r="P4" s="784"/>
    </row>
    <row r="5" spans="1:16" ht="13.5" thickBot="1">
      <c r="A5" s="841"/>
      <c r="B5" s="841"/>
      <c r="C5" s="841"/>
      <c r="D5" s="842"/>
      <c r="E5" s="841"/>
      <c r="F5" s="843"/>
      <c r="G5" s="858" t="s">
        <v>832</v>
      </c>
      <c r="H5" s="859"/>
      <c r="I5" s="860"/>
      <c r="J5" s="883"/>
      <c r="K5" s="884"/>
      <c r="L5" s="858" t="s">
        <v>833</v>
      </c>
      <c r="M5" s="859"/>
      <c r="N5" s="860"/>
      <c r="O5" s="783"/>
      <c r="P5" s="784"/>
    </row>
    <row r="6" spans="1:16" ht="12.75" customHeight="1" thickBot="1">
      <c r="A6" s="841"/>
      <c r="B6" s="841"/>
      <c r="C6" s="841"/>
      <c r="D6" s="842"/>
      <c r="E6" s="841"/>
      <c r="F6" s="843"/>
      <c r="G6" s="895" t="s">
        <v>839</v>
      </c>
      <c r="H6" s="822" t="s">
        <v>834</v>
      </c>
      <c r="I6" s="820" t="s">
        <v>882</v>
      </c>
      <c r="J6" s="820" t="s">
        <v>879</v>
      </c>
      <c r="K6" s="851" t="s">
        <v>880</v>
      </c>
      <c r="L6" s="895" t="s">
        <v>840</v>
      </c>
      <c r="M6" s="822" t="s">
        <v>834</v>
      </c>
      <c r="N6" s="820" t="s">
        <v>883</v>
      </c>
      <c r="O6" s="820" t="s">
        <v>879</v>
      </c>
      <c r="P6" s="851" t="s">
        <v>880</v>
      </c>
    </row>
    <row r="7" spans="1:16" ht="33.75" customHeight="1" thickBot="1">
      <c r="A7" s="841"/>
      <c r="B7" s="841"/>
      <c r="C7" s="841"/>
      <c r="D7" s="842"/>
      <c r="E7" s="841"/>
      <c r="F7" s="843"/>
      <c r="G7" s="896"/>
      <c r="H7" s="894"/>
      <c r="I7" s="821"/>
      <c r="J7" s="821"/>
      <c r="K7" s="852"/>
      <c r="L7" s="896"/>
      <c r="M7" s="894"/>
      <c r="N7" s="821"/>
      <c r="O7" s="821"/>
      <c r="P7" s="852"/>
    </row>
    <row r="8" spans="1:16" ht="21.75" customHeight="1" thickBot="1">
      <c r="A8" s="161"/>
      <c r="B8" s="162"/>
      <c r="C8" s="825" t="s">
        <v>1058</v>
      </c>
      <c r="D8" s="826"/>
      <c r="E8" s="826"/>
      <c r="F8" s="827"/>
      <c r="G8" s="163">
        <f>G9</f>
        <v>0</v>
      </c>
      <c r="H8" s="164">
        <f>H9</f>
        <v>0</v>
      </c>
      <c r="I8" s="164">
        <f>I9</f>
        <v>0</v>
      </c>
      <c r="J8" s="164">
        <f>J9</f>
        <v>265.4</v>
      </c>
      <c r="K8" s="164">
        <f>K9</f>
        <v>265.4</v>
      </c>
      <c r="L8" s="453">
        <f>L10+L23+L50+L53+L55+L57+L60</f>
        <v>0</v>
      </c>
      <c r="M8" s="454">
        <f>M10+M23+M50+M53+M55+M57+M60</f>
        <v>0</v>
      </c>
      <c r="N8" s="454">
        <f>N10+N23+N50+N53+N55+N57+N60</f>
        <v>0</v>
      </c>
      <c r="O8" s="454">
        <f>O10+O23+O50+O53+O55+O57+O60</f>
        <v>0</v>
      </c>
      <c r="P8" s="455">
        <f>P10+P23+P50+P53+P55+P57+P60</f>
        <v>0</v>
      </c>
    </row>
    <row r="9" spans="1:16" s="15" customFormat="1" ht="12.75">
      <c r="A9" s="156" t="s">
        <v>38</v>
      </c>
      <c r="B9" s="157"/>
      <c r="C9" s="158"/>
      <c r="D9" s="897" t="s">
        <v>1081</v>
      </c>
      <c r="E9" s="897"/>
      <c r="F9" s="898"/>
      <c r="G9" s="159">
        <f aca="true" t="shared" si="0" ref="G9:P9">SUM(G10)</f>
        <v>0</v>
      </c>
      <c r="H9" s="160">
        <f t="shared" si="0"/>
        <v>0</v>
      </c>
      <c r="I9" s="451">
        <f t="shared" si="0"/>
        <v>0</v>
      </c>
      <c r="J9" s="451">
        <f>J10+J14+J18+J22+J27+J31+J35+J39+J43</f>
        <v>265.4</v>
      </c>
      <c r="K9" s="451">
        <f>K10+K14+K18+K22+K27+K31+K35+K39+K43</f>
        <v>265.4</v>
      </c>
      <c r="L9" s="159">
        <f t="shared" si="0"/>
        <v>0</v>
      </c>
      <c r="M9" s="160">
        <f t="shared" si="0"/>
        <v>0</v>
      </c>
      <c r="N9" s="160">
        <f t="shared" si="0"/>
        <v>0</v>
      </c>
      <c r="O9" s="160">
        <f t="shared" si="0"/>
        <v>0</v>
      </c>
      <c r="P9" s="452">
        <f t="shared" si="0"/>
        <v>0</v>
      </c>
    </row>
    <row r="10" spans="1:16" ht="12.75">
      <c r="A10" s="30" t="s">
        <v>39</v>
      </c>
      <c r="B10" s="137"/>
      <c r="C10" s="72"/>
      <c r="D10" s="35" t="s">
        <v>405</v>
      </c>
      <c r="E10" s="830" t="s">
        <v>1061</v>
      </c>
      <c r="F10" s="831"/>
      <c r="G10" s="82">
        <f aca="true" t="shared" si="1" ref="G10:P10">SUM(G11:G13)</f>
        <v>0</v>
      </c>
      <c r="H10" s="91">
        <f t="shared" si="1"/>
        <v>0</v>
      </c>
      <c r="I10" s="91">
        <f t="shared" si="1"/>
        <v>0</v>
      </c>
      <c r="J10" s="91">
        <f t="shared" si="1"/>
        <v>14.2</v>
      </c>
      <c r="K10" s="91">
        <f>I10+J10</f>
        <v>14.2</v>
      </c>
      <c r="L10" s="82">
        <f t="shared" si="1"/>
        <v>0</v>
      </c>
      <c r="M10" s="91">
        <f t="shared" si="1"/>
        <v>0</v>
      </c>
      <c r="N10" s="91">
        <f t="shared" si="1"/>
        <v>0</v>
      </c>
      <c r="O10" s="91">
        <f t="shared" si="1"/>
        <v>0</v>
      </c>
      <c r="P10" s="83">
        <f t="shared" si="1"/>
        <v>0</v>
      </c>
    </row>
    <row r="11" spans="1:16" ht="12.75">
      <c r="A11" s="30" t="s">
        <v>42</v>
      </c>
      <c r="B11" s="137">
        <v>41</v>
      </c>
      <c r="C11" s="56"/>
      <c r="D11" s="61"/>
      <c r="E11" s="39" t="s">
        <v>159</v>
      </c>
      <c r="F11" s="71" t="s">
        <v>929</v>
      </c>
      <c r="G11" s="85">
        <v>0</v>
      </c>
      <c r="H11" s="92">
        <v>0</v>
      </c>
      <c r="I11" s="773">
        <f>SUM(I12:I20)</f>
        <v>0</v>
      </c>
      <c r="J11" s="92">
        <v>12</v>
      </c>
      <c r="K11" s="388">
        <f>I11+J11</f>
        <v>12</v>
      </c>
      <c r="L11" s="85">
        <v>0</v>
      </c>
      <c r="M11" s="92">
        <v>0</v>
      </c>
      <c r="N11" s="92">
        <v>0</v>
      </c>
      <c r="O11" s="417"/>
      <c r="P11" s="388">
        <f>N11+O11</f>
        <v>0</v>
      </c>
    </row>
    <row r="12" spans="1:16" ht="12.75">
      <c r="A12" s="30" t="s">
        <v>43</v>
      </c>
      <c r="B12" s="137">
        <v>41</v>
      </c>
      <c r="C12" s="138"/>
      <c r="D12" s="139"/>
      <c r="E12" s="39" t="s">
        <v>162</v>
      </c>
      <c r="F12" s="71" t="s">
        <v>393</v>
      </c>
      <c r="G12" s="772">
        <f>SUM(G13:G21)</f>
        <v>0</v>
      </c>
      <c r="H12" s="773">
        <f>SUM(H13:H21)</f>
        <v>0</v>
      </c>
      <c r="I12" s="773">
        <f>SUM(I13:I21)</f>
        <v>0</v>
      </c>
      <c r="J12" s="773">
        <v>0.7</v>
      </c>
      <c r="K12" s="388">
        <f>I12+J12</f>
        <v>0.7</v>
      </c>
      <c r="L12" s="772">
        <f>SUM(L13:L21)</f>
        <v>0</v>
      </c>
      <c r="M12" s="773">
        <f>SUM(M13:M21)</f>
        <v>0</v>
      </c>
      <c r="N12" s="773">
        <f>SUM(N13:N21)</f>
        <v>0</v>
      </c>
      <c r="O12" s="773"/>
      <c r="P12" s="388">
        <f>N12+O12</f>
        <v>0</v>
      </c>
    </row>
    <row r="13" spans="1:16" ht="12.75">
      <c r="A13" s="30" t="s">
        <v>45</v>
      </c>
      <c r="B13" s="137">
        <v>41</v>
      </c>
      <c r="C13" s="38"/>
      <c r="D13" s="39"/>
      <c r="E13" s="211" t="s">
        <v>170</v>
      </c>
      <c r="F13" s="216" t="s">
        <v>1060</v>
      </c>
      <c r="G13" s="86">
        <v>0</v>
      </c>
      <c r="H13" s="93">
        <v>0</v>
      </c>
      <c r="I13" s="773">
        <f>SUM(I14:I21)</f>
        <v>0</v>
      </c>
      <c r="J13" s="92">
        <v>1.5</v>
      </c>
      <c r="K13" s="388">
        <f>I13+J13</f>
        <v>1.5</v>
      </c>
      <c r="L13" s="86">
        <v>0</v>
      </c>
      <c r="M13" s="93">
        <v>0</v>
      </c>
      <c r="N13" s="93">
        <v>0</v>
      </c>
      <c r="O13" s="414"/>
      <c r="P13" s="762">
        <f>N13+O13</f>
        <v>0</v>
      </c>
    </row>
    <row r="14" spans="1:16" ht="12.75">
      <c r="A14" s="30"/>
      <c r="B14" s="137"/>
      <c r="C14" s="72"/>
      <c r="D14" s="35" t="s">
        <v>388</v>
      </c>
      <c r="E14" s="830" t="s">
        <v>1064</v>
      </c>
      <c r="F14" s="831"/>
      <c r="G14" s="82">
        <f aca="true" t="shared" si="2" ref="G14:P14">SUM(G15+G17)</f>
        <v>0</v>
      </c>
      <c r="H14" s="91">
        <f t="shared" si="2"/>
        <v>0</v>
      </c>
      <c r="I14" s="91">
        <f t="shared" si="2"/>
        <v>0</v>
      </c>
      <c r="J14" s="91">
        <f>SUM(J15:J17)</f>
        <v>27</v>
      </c>
      <c r="K14" s="83">
        <f>SUM(K15:K17)</f>
        <v>27</v>
      </c>
      <c r="L14" s="82">
        <f t="shared" si="2"/>
        <v>0</v>
      </c>
      <c r="M14" s="91">
        <f t="shared" si="2"/>
        <v>0</v>
      </c>
      <c r="N14" s="91">
        <f t="shared" si="2"/>
        <v>0</v>
      </c>
      <c r="O14" s="91">
        <f t="shared" si="2"/>
        <v>0</v>
      </c>
      <c r="P14" s="83">
        <f t="shared" si="2"/>
        <v>0</v>
      </c>
    </row>
    <row r="15" spans="1:16" ht="12.75">
      <c r="A15" s="30"/>
      <c r="B15" s="137">
        <v>41</v>
      </c>
      <c r="C15" s="38"/>
      <c r="D15" s="39"/>
      <c r="E15" s="39" t="s">
        <v>159</v>
      </c>
      <c r="F15" s="71" t="s">
        <v>929</v>
      </c>
      <c r="G15" s="86">
        <v>0</v>
      </c>
      <c r="H15" s="93">
        <v>0</v>
      </c>
      <c r="I15" s="773">
        <f>SUM(I16:I24)</f>
        <v>0</v>
      </c>
      <c r="J15" s="92">
        <v>21</v>
      </c>
      <c r="K15" s="388">
        <f aca="true" t="shared" si="3" ref="K15:K21">I15+J15</f>
        <v>21</v>
      </c>
      <c r="L15" s="86">
        <v>0</v>
      </c>
      <c r="M15" s="93">
        <v>0</v>
      </c>
      <c r="N15" s="93">
        <v>0</v>
      </c>
      <c r="O15" s="414"/>
      <c r="P15" s="762">
        <f>N15+O15</f>
        <v>0</v>
      </c>
    </row>
    <row r="16" spans="1:16" ht="12.75">
      <c r="A16" s="30"/>
      <c r="B16" s="137">
        <v>41</v>
      </c>
      <c r="C16" s="38"/>
      <c r="D16" s="39"/>
      <c r="E16" s="39" t="s">
        <v>162</v>
      </c>
      <c r="F16" s="71" t="s">
        <v>393</v>
      </c>
      <c r="G16" s="86">
        <v>0</v>
      </c>
      <c r="H16" s="93">
        <v>0</v>
      </c>
      <c r="I16" s="773">
        <f>SUM(I17:I25)</f>
        <v>0</v>
      </c>
      <c r="J16" s="92">
        <v>1.5</v>
      </c>
      <c r="K16" s="388">
        <f t="shared" si="3"/>
        <v>1.5</v>
      </c>
      <c r="L16" s="86">
        <v>0</v>
      </c>
      <c r="M16" s="93">
        <v>0</v>
      </c>
      <c r="N16" s="93">
        <v>0</v>
      </c>
      <c r="O16" s="414"/>
      <c r="P16" s="762">
        <f>N16+O16</f>
        <v>0</v>
      </c>
    </row>
    <row r="17" spans="1:16" ht="12.75">
      <c r="A17" s="30"/>
      <c r="B17" s="137">
        <v>41</v>
      </c>
      <c r="C17" s="38"/>
      <c r="D17" s="39"/>
      <c r="E17" s="211" t="s">
        <v>170</v>
      </c>
      <c r="F17" s="216" t="s">
        <v>1060</v>
      </c>
      <c r="G17" s="86">
        <v>0</v>
      </c>
      <c r="H17" s="778">
        <v>0</v>
      </c>
      <c r="I17" s="773">
        <f>SUM(I18:I26)</f>
        <v>0</v>
      </c>
      <c r="J17" s="92">
        <v>4.5</v>
      </c>
      <c r="K17" s="388">
        <f t="shared" si="3"/>
        <v>4.5</v>
      </c>
      <c r="L17" s="86">
        <v>0</v>
      </c>
      <c r="M17" s="93">
        <v>0</v>
      </c>
      <c r="N17" s="93">
        <v>0</v>
      </c>
      <c r="O17" s="414"/>
      <c r="P17" s="762">
        <f>N17+O17</f>
        <v>0</v>
      </c>
    </row>
    <row r="18" spans="1:16" ht="12.75">
      <c r="A18" s="30"/>
      <c r="B18" s="137"/>
      <c r="C18" s="72"/>
      <c r="D18" s="35" t="s">
        <v>388</v>
      </c>
      <c r="E18" s="830" t="s">
        <v>1063</v>
      </c>
      <c r="F18" s="831"/>
      <c r="G18" s="82">
        <f aca="true" t="shared" si="4" ref="G18:P18">SUM(G19:G21)</f>
        <v>0</v>
      </c>
      <c r="H18" s="91">
        <f t="shared" si="4"/>
        <v>0</v>
      </c>
      <c r="I18" s="91">
        <f t="shared" si="4"/>
        <v>0</v>
      </c>
      <c r="J18" s="91">
        <f t="shared" si="4"/>
        <v>4.6</v>
      </c>
      <c r="K18" s="91">
        <f t="shared" si="4"/>
        <v>4.6</v>
      </c>
      <c r="L18" s="82">
        <f t="shared" si="4"/>
        <v>0</v>
      </c>
      <c r="M18" s="91">
        <f t="shared" si="4"/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</row>
    <row r="19" spans="1:18" ht="12.75" customHeight="1">
      <c r="A19" s="30" t="s">
        <v>48</v>
      </c>
      <c r="B19" s="137">
        <v>41</v>
      </c>
      <c r="C19" s="38"/>
      <c r="D19" s="39"/>
      <c r="E19" s="39" t="s">
        <v>159</v>
      </c>
      <c r="F19" s="71" t="s">
        <v>929</v>
      </c>
      <c r="G19" s="86">
        <v>0</v>
      </c>
      <c r="H19" s="93">
        <v>0</v>
      </c>
      <c r="I19" s="773">
        <f>SUM(I20:I46)</f>
        <v>0</v>
      </c>
      <c r="J19" s="92">
        <v>3.5</v>
      </c>
      <c r="K19" s="388">
        <f t="shared" si="3"/>
        <v>3.5</v>
      </c>
      <c r="L19" s="86">
        <v>0</v>
      </c>
      <c r="M19" s="93">
        <v>0</v>
      </c>
      <c r="N19" s="92">
        <v>0</v>
      </c>
      <c r="O19" s="775"/>
      <c r="P19" s="762">
        <f>N19+O19</f>
        <v>0</v>
      </c>
      <c r="R19" s="776" t="s">
        <v>1059</v>
      </c>
    </row>
    <row r="20" spans="1:16" ht="12.75">
      <c r="A20" s="30"/>
      <c r="B20" s="137">
        <v>41</v>
      </c>
      <c r="C20" s="38"/>
      <c r="D20" s="39"/>
      <c r="E20" s="39" t="s">
        <v>162</v>
      </c>
      <c r="F20" s="71" t="s">
        <v>393</v>
      </c>
      <c r="G20" s="86">
        <v>0</v>
      </c>
      <c r="H20" s="93">
        <v>0</v>
      </c>
      <c r="I20" s="773">
        <f>SUM(I21:I47)</f>
        <v>0</v>
      </c>
      <c r="J20" s="92">
        <v>1.1</v>
      </c>
      <c r="K20" s="388">
        <f t="shared" si="3"/>
        <v>1.1</v>
      </c>
      <c r="L20" s="86">
        <v>0</v>
      </c>
      <c r="M20" s="93">
        <v>0</v>
      </c>
      <c r="N20" s="92">
        <v>0</v>
      </c>
      <c r="O20" s="775"/>
      <c r="P20" s="762">
        <f>N20+O20</f>
        <v>0</v>
      </c>
    </row>
    <row r="21" spans="1:16" ht="12.75">
      <c r="A21" s="30" t="s">
        <v>50</v>
      </c>
      <c r="B21" s="137">
        <v>41</v>
      </c>
      <c r="C21" s="38"/>
      <c r="D21" s="39"/>
      <c r="E21" s="211" t="s">
        <v>170</v>
      </c>
      <c r="F21" s="216" t="s">
        <v>1060</v>
      </c>
      <c r="G21" s="86">
        <v>0</v>
      </c>
      <c r="H21" s="778">
        <v>0</v>
      </c>
      <c r="I21" s="773">
        <f>SUM(I22:I48)</f>
        <v>0</v>
      </c>
      <c r="J21" s="92">
        <v>0</v>
      </c>
      <c r="K21" s="388">
        <f t="shared" si="3"/>
        <v>0</v>
      </c>
      <c r="L21" s="86">
        <v>0</v>
      </c>
      <c r="M21" s="93">
        <v>0</v>
      </c>
      <c r="N21" s="92">
        <v>0</v>
      </c>
      <c r="O21" s="775"/>
      <c r="P21" s="762">
        <f>N21+O21</f>
        <v>0</v>
      </c>
    </row>
    <row r="22" spans="1:16" ht="12.75">
      <c r="A22" s="30" t="s">
        <v>73</v>
      </c>
      <c r="B22" s="31"/>
      <c r="C22" s="38"/>
      <c r="D22" s="35" t="s">
        <v>125</v>
      </c>
      <c r="E22" s="830" t="s">
        <v>1066</v>
      </c>
      <c r="F22" s="831"/>
      <c r="G22" s="82">
        <f>SUM(G23)</f>
        <v>0</v>
      </c>
      <c r="H22" s="91">
        <f>SUM(H23)</f>
        <v>0</v>
      </c>
      <c r="I22" s="91">
        <f>SUM(I23)</f>
        <v>0</v>
      </c>
      <c r="J22" s="91">
        <f>SUM(J23:J26)</f>
        <v>167</v>
      </c>
      <c r="K22" s="91">
        <f>SUM(K23:K26)</f>
        <v>167</v>
      </c>
      <c r="L22" s="82">
        <f>SUM(L23)</f>
        <v>0</v>
      </c>
      <c r="M22" s="91">
        <f>SUM(M23)</f>
        <v>0</v>
      </c>
      <c r="N22" s="91">
        <f>SUM(N23)</f>
        <v>0</v>
      </c>
      <c r="O22" s="91">
        <f>SUM(O23)</f>
        <v>0</v>
      </c>
      <c r="P22" s="83">
        <f>SUM(P23)</f>
        <v>0</v>
      </c>
    </row>
    <row r="23" spans="1:16" ht="12.75">
      <c r="A23" s="30" t="s">
        <v>76</v>
      </c>
      <c r="B23" s="137">
        <v>41</v>
      </c>
      <c r="C23" s="38"/>
      <c r="D23" s="39"/>
      <c r="E23" s="39" t="s">
        <v>159</v>
      </c>
      <c r="F23" s="71" t="s">
        <v>929</v>
      </c>
      <c r="G23" s="86">
        <v>0</v>
      </c>
      <c r="H23" s="93">
        <v>0</v>
      </c>
      <c r="I23" s="773">
        <f>SUM(I24:I51)</f>
        <v>0</v>
      </c>
      <c r="J23" s="92">
        <v>60</v>
      </c>
      <c r="K23" s="388">
        <f>I23+J23</f>
        <v>60</v>
      </c>
      <c r="L23" s="86"/>
      <c r="M23" s="93"/>
      <c r="N23" s="92"/>
      <c r="O23" s="414"/>
      <c r="P23" s="407">
        <f>N23+O23</f>
        <v>0</v>
      </c>
    </row>
    <row r="24" spans="1:16" ht="12.75">
      <c r="A24" s="30"/>
      <c r="B24" s="137">
        <v>41</v>
      </c>
      <c r="C24" s="38"/>
      <c r="D24" s="39"/>
      <c r="E24" s="39" t="s">
        <v>162</v>
      </c>
      <c r="F24" s="71" t="s">
        <v>393</v>
      </c>
      <c r="G24" s="86">
        <v>0</v>
      </c>
      <c r="H24" s="773">
        <f>SUM(H25:H52)</f>
        <v>0</v>
      </c>
      <c r="I24" s="773">
        <f>SUM(I25:I52)</f>
        <v>0</v>
      </c>
      <c r="J24" s="92">
        <v>37</v>
      </c>
      <c r="K24" s="388">
        <f>I24+J24</f>
        <v>37</v>
      </c>
      <c r="L24" s="86"/>
      <c r="M24" s="93"/>
      <c r="N24" s="92"/>
      <c r="O24" s="414"/>
      <c r="P24" s="407"/>
    </row>
    <row r="25" spans="1:16" ht="12.75">
      <c r="A25" s="30"/>
      <c r="B25" s="137">
        <v>41</v>
      </c>
      <c r="C25" s="38"/>
      <c r="D25" s="39"/>
      <c r="E25" s="211" t="s">
        <v>104</v>
      </c>
      <c r="F25" s="216" t="s">
        <v>1065</v>
      </c>
      <c r="G25" s="86">
        <v>0</v>
      </c>
      <c r="H25" s="773">
        <f>SUM(H26:H53)</f>
        <v>0</v>
      </c>
      <c r="I25" s="773">
        <f>SUM(I26:I53)</f>
        <v>0</v>
      </c>
      <c r="J25" s="92">
        <v>35</v>
      </c>
      <c r="K25" s="388">
        <f>I25+J25</f>
        <v>35</v>
      </c>
      <c r="L25" s="86"/>
      <c r="M25" s="93"/>
      <c r="N25" s="92"/>
      <c r="O25" s="414"/>
      <c r="P25" s="407"/>
    </row>
    <row r="26" spans="1:16" ht="12.75">
      <c r="A26" s="30"/>
      <c r="B26" s="137">
        <v>41</v>
      </c>
      <c r="C26" s="38"/>
      <c r="D26" s="39"/>
      <c r="E26" s="211" t="s">
        <v>170</v>
      </c>
      <c r="F26" s="216" t="s">
        <v>1060</v>
      </c>
      <c r="G26" s="86">
        <v>0</v>
      </c>
      <c r="H26" s="773">
        <f>SUM(H46:H54)</f>
        <v>0</v>
      </c>
      <c r="I26" s="773">
        <f>SUM(I46:I54)</f>
        <v>0</v>
      </c>
      <c r="J26" s="92">
        <v>35</v>
      </c>
      <c r="K26" s="388">
        <f>I26+J26</f>
        <v>35</v>
      </c>
      <c r="L26" s="86"/>
      <c r="M26" s="93"/>
      <c r="N26" s="92"/>
      <c r="O26" s="414"/>
      <c r="P26" s="407"/>
    </row>
    <row r="27" spans="1:16" ht="12.75">
      <c r="A27" s="30"/>
      <c r="B27" s="137"/>
      <c r="C27" s="72"/>
      <c r="D27" s="35" t="s">
        <v>1067</v>
      </c>
      <c r="E27" s="830" t="s">
        <v>1068</v>
      </c>
      <c r="F27" s="831"/>
      <c r="G27" s="82">
        <f aca="true" t="shared" si="5" ref="G27:P27">SUM(G28:G30)</f>
        <v>0</v>
      </c>
      <c r="H27" s="91">
        <f t="shared" si="5"/>
        <v>0</v>
      </c>
      <c r="I27" s="91">
        <f t="shared" si="5"/>
        <v>0</v>
      </c>
      <c r="J27" s="91">
        <f t="shared" si="5"/>
        <v>4.4</v>
      </c>
      <c r="K27" s="91">
        <f t="shared" si="5"/>
        <v>4.4</v>
      </c>
      <c r="L27" s="82">
        <f t="shared" si="5"/>
        <v>0</v>
      </c>
      <c r="M27" s="91">
        <f t="shared" si="5"/>
        <v>0</v>
      </c>
      <c r="N27" s="91">
        <f t="shared" si="5"/>
        <v>0</v>
      </c>
      <c r="O27" s="91">
        <f t="shared" si="5"/>
        <v>0</v>
      </c>
      <c r="P27" s="83">
        <f t="shared" si="5"/>
        <v>0</v>
      </c>
    </row>
    <row r="28" spans="1:16" ht="12.75">
      <c r="A28" s="30"/>
      <c r="B28" s="137">
        <v>41</v>
      </c>
      <c r="C28" s="56"/>
      <c r="D28" s="61"/>
      <c r="E28" s="39" t="s">
        <v>159</v>
      </c>
      <c r="F28" s="71" t="s">
        <v>929</v>
      </c>
      <c r="G28" s="85">
        <v>0</v>
      </c>
      <c r="H28" s="92">
        <v>0</v>
      </c>
      <c r="I28" s="773">
        <f>SUM(I29:I37)</f>
        <v>0</v>
      </c>
      <c r="J28" s="92">
        <v>2.1</v>
      </c>
      <c r="K28" s="388">
        <f>I28+J28</f>
        <v>2.1</v>
      </c>
      <c r="L28" s="85">
        <v>0</v>
      </c>
      <c r="M28" s="92">
        <v>0</v>
      </c>
      <c r="N28" s="92">
        <v>0</v>
      </c>
      <c r="O28" s="417"/>
      <c r="P28" s="388">
        <f>N28+O28</f>
        <v>0</v>
      </c>
    </row>
    <row r="29" spans="1:16" ht="12.75">
      <c r="A29" s="30"/>
      <c r="B29" s="137">
        <v>41</v>
      </c>
      <c r="C29" s="138"/>
      <c r="D29" s="139"/>
      <c r="E29" s="39" t="s">
        <v>162</v>
      </c>
      <c r="F29" s="71" t="s">
        <v>393</v>
      </c>
      <c r="G29" s="772">
        <f>SUM(G30:G38)</f>
        <v>0</v>
      </c>
      <c r="H29" s="773">
        <f>SUM(H30:H38)</f>
        <v>0</v>
      </c>
      <c r="I29" s="773">
        <f>SUM(I30:I38)</f>
        <v>0</v>
      </c>
      <c r="J29" s="773">
        <v>0.3</v>
      </c>
      <c r="K29" s="388">
        <f>I29+J29</f>
        <v>0.3</v>
      </c>
      <c r="L29" s="772">
        <f>SUM(L30:L38)</f>
        <v>0</v>
      </c>
      <c r="M29" s="773">
        <f>SUM(M30:M38)</f>
        <v>0</v>
      </c>
      <c r="N29" s="773">
        <f>SUM(N30:N38)</f>
        <v>0</v>
      </c>
      <c r="O29" s="773"/>
      <c r="P29" s="388">
        <f>N29+O29</f>
        <v>0</v>
      </c>
    </row>
    <row r="30" spans="1:16" ht="12.75">
      <c r="A30" s="30"/>
      <c r="B30" s="137">
        <v>41</v>
      </c>
      <c r="C30" s="38"/>
      <c r="D30" s="39"/>
      <c r="E30" s="211" t="s">
        <v>170</v>
      </c>
      <c r="F30" s="216" t="s">
        <v>1060</v>
      </c>
      <c r="G30" s="86">
        <v>0</v>
      </c>
      <c r="H30" s="93">
        <v>0</v>
      </c>
      <c r="I30" s="773">
        <f>SUM(I31:I38)</f>
        <v>0</v>
      </c>
      <c r="J30" s="92">
        <v>2</v>
      </c>
      <c r="K30" s="388">
        <f>I30+J30</f>
        <v>2</v>
      </c>
      <c r="L30" s="86">
        <v>0</v>
      </c>
      <c r="M30" s="93">
        <v>0</v>
      </c>
      <c r="N30" s="93">
        <v>0</v>
      </c>
      <c r="O30" s="414"/>
      <c r="P30" s="762">
        <f>N30+O30</f>
        <v>0</v>
      </c>
    </row>
    <row r="31" spans="1:16" ht="12.75">
      <c r="A31" s="30"/>
      <c r="B31" s="137"/>
      <c r="C31" s="72"/>
      <c r="D31" s="35" t="s">
        <v>181</v>
      </c>
      <c r="E31" s="830" t="s">
        <v>1069</v>
      </c>
      <c r="F31" s="831"/>
      <c r="G31" s="82">
        <f aca="true" t="shared" si="6" ref="G31:P31">SUM(G32:G34)</f>
        <v>0</v>
      </c>
      <c r="H31" s="91">
        <f t="shared" si="6"/>
        <v>0</v>
      </c>
      <c r="I31" s="91">
        <f t="shared" si="6"/>
        <v>0</v>
      </c>
      <c r="J31" s="91">
        <f t="shared" si="6"/>
        <v>15</v>
      </c>
      <c r="K31" s="91">
        <f t="shared" si="6"/>
        <v>15</v>
      </c>
      <c r="L31" s="82">
        <f t="shared" si="6"/>
        <v>0</v>
      </c>
      <c r="M31" s="91">
        <f t="shared" si="6"/>
        <v>0</v>
      </c>
      <c r="N31" s="91">
        <f t="shared" si="6"/>
        <v>0</v>
      </c>
      <c r="O31" s="91">
        <f t="shared" si="6"/>
        <v>0</v>
      </c>
      <c r="P31" s="83">
        <f t="shared" si="6"/>
        <v>0</v>
      </c>
    </row>
    <row r="32" spans="1:16" ht="12.75">
      <c r="A32" s="30"/>
      <c r="B32" s="137">
        <v>41</v>
      </c>
      <c r="C32" s="56"/>
      <c r="D32" s="61"/>
      <c r="E32" s="39" t="s">
        <v>159</v>
      </c>
      <c r="F32" s="71" t="s">
        <v>929</v>
      </c>
      <c r="G32" s="85">
        <v>0</v>
      </c>
      <c r="H32" s="92">
        <v>0</v>
      </c>
      <c r="I32" s="773">
        <f>SUM(I33:I45)</f>
        <v>0</v>
      </c>
      <c r="J32" s="92">
        <v>12</v>
      </c>
      <c r="K32" s="388">
        <f>I32+J32</f>
        <v>12</v>
      </c>
      <c r="L32" s="85">
        <v>0</v>
      </c>
      <c r="M32" s="92">
        <v>0</v>
      </c>
      <c r="N32" s="92">
        <v>0</v>
      </c>
      <c r="O32" s="417"/>
      <c r="P32" s="388">
        <f>N32+O32</f>
        <v>0</v>
      </c>
    </row>
    <row r="33" spans="1:16" ht="12.75">
      <c r="A33" s="30"/>
      <c r="B33" s="137">
        <v>41</v>
      </c>
      <c r="C33" s="138"/>
      <c r="D33" s="139"/>
      <c r="E33" s="39" t="s">
        <v>162</v>
      </c>
      <c r="F33" s="71" t="s">
        <v>393</v>
      </c>
      <c r="G33" s="772">
        <f>SUM(G34:G45)</f>
        <v>0</v>
      </c>
      <c r="H33" s="773">
        <f>SUM(H34:H45)</f>
        <v>0</v>
      </c>
      <c r="I33" s="773">
        <f>SUM(I34:I45)</f>
        <v>0</v>
      </c>
      <c r="J33" s="773">
        <v>2.5</v>
      </c>
      <c r="K33" s="388">
        <f>I33+J33</f>
        <v>2.5</v>
      </c>
      <c r="L33" s="772">
        <f>SUM(L34:L45)</f>
        <v>0</v>
      </c>
      <c r="M33" s="773">
        <f>SUM(M34:M45)</f>
        <v>0</v>
      </c>
      <c r="N33" s="773">
        <f>SUM(N34:N45)</f>
        <v>0</v>
      </c>
      <c r="O33" s="773"/>
      <c r="P33" s="388">
        <f>N33+O33</f>
        <v>0</v>
      </c>
    </row>
    <row r="34" spans="1:16" ht="12.75">
      <c r="A34" s="30"/>
      <c r="B34" s="137">
        <v>41</v>
      </c>
      <c r="C34" s="38"/>
      <c r="D34" s="39"/>
      <c r="E34" s="211" t="s">
        <v>170</v>
      </c>
      <c r="F34" s="216" t="s">
        <v>1060</v>
      </c>
      <c r="G34" s="86">
        <v>0</v>
      </c>
      <c r="H34" s="93">
        <v>0</v>
      </c>
      <c r="I34" s="773">
        <f>SUM(I35:I45)</f>
        <v>0</v>
      </c>
      <c r="J34" s="92">
        <v>0.5</v>
      </c>
      <c r="K34" s="388">
        <f>I34+J34</f>
        <v>0.5</v>
      </c>
      <c r="L34" s="86">
        <v>0</v>
      </c>
      <c r="M34" s="93">
        <v>0</v>
      </c>
      <c r="N34" s="93">
        <v>0</v>
      </c>
      <c r="O34" s="414"/>
      <c r="P34" s="762">
        <f>N34+O34</f>
        <v>0</v>
      </c>
    </row>
    <row r="35" spans="1:16" ht="12.75">
      <c r="A35" s="30"/>
      <c r="B35" s="137"/>
      <c r="C35" s="72"/>
      <c r="D35" s="35" t="s">
        <v>181</v>
      </c>
      <c r="E35" s="830" t="s">
        <v>1070</v>
      </c>
      <c r="F35" s="831"/>
      <c r="G35" s="82">
        <f aca="true" t="shared" si="7" ref="G35:P35">SUM(G36:G38)</f>
        <v>0</v>
      </c>
      <c r="H35" s="91">
        <f t="shared" si="7"/>
        <v>0</v>
      </c>
      <c r="I35" s="91">
        <f t="shared" si="7"/>
        <v>0</v>
      </c>
      <c r="J35" s="91">
        <f t="shared" si="7"/>
        <v>13</v>
      </c>
      <c r="K35" s="91">
        <f t="shared" si="7"/>
        <v>13</v>
      </c>
      <c r="L35" s="82">
        <f t="shared" si="7"/>
        <v>0</v>
      </c>
      <c r="M35" s="91">
        <f t="shared" si="7"/>
        <v>0</v>
      </c>
      <c r="N35" s="91">
        <f t="shared" si="7"/>
        <v>0</v>
      </c>
      <c r="O35" s="91">
        <f t="shared" si="7"/>
        <v>0</v>
      </c>
      <c r="P35" s="83">
        <f t="shared" si="7"/>
        <v>0</v>
      </c>
    </row>
    <row r="36" spans="1:16" ht="12.75">
      <c r="A36" s="30"/>
      <c r="B36" s="137">
        <v>41</v>
      </c>
      <c r="C36" s="56"/>
      <c r="D36" s="61"/>
      <c r="E36" s="39" t="s">
        <v>159</v>
      </c>
      <c r="F36" s="71" t="s">
        <v>929</v>
      </c>
      <c r="G36" s="85">
        <v>0</v>
      </c>
      <c r="H36" s="92">
        <v>0</v>
      </c>
      <c r="I36" s="773">
        <f>SUM(I37:I48)</f>
        <v>0</v>
      </c>
      <c r="J36" s="92">
        <v>9.8</v>
      </c>
      <c r="K36" s="388">
        <f>I36+J36</f>
        <v>9.8</v>
      </c>
      <c r="L36" s="85">
        <v>0</v>
      </c>
      <c r="M36" s="92">
        <v>0</v>
      </c>
      <c r="N36" s="92">
        <v>0</v>
      </c>
      <c r="O36" s="417"/>
      <c r="P36" s="388">
        <f>N36+O36</f>
        <v>0</v>
      </c>
    </row>
    <row r="37" spans="1:16" ht="12.75">
      <c r="A37" s="30"/>
      <c r="B37" s="137">
        <v>41</v>
      </c>
      <c r="C37" s="138"/>
      <c r="D37" s="139"/>
      <c r="E37" s="39" t="s">
        <v>162</v>
      </c>
      <c r="F37" s="71" t="s">
        <v>393</v>
      </c>
      <c r="G37" s="772">
        <f>SUM(G38:G49)</f>
        <v>0</v>
      </c>
      <c r="H37" s="773">
        <f>SUM(H38:H49)</f>
        <v>0</v>
      </c>
      <c r="I37" s="773">
        <f>SUM(I38:I49)</f>
        <v>0</v>
      </c>
      <c r="J37" s="773">
        <v>1.2</v>
      </c>
      <c r="K37" s="388">
        <f>I37+J37</f>
        <v>1.2</v>
      </c>
      <c r="L37" s="772">
        <f>SUM(L38:L49)</f>
        <v>0</v>
      </c>
      <c r="M37" s="773">
        <f>SUM(M38:M49)</f>
        <v>0</v>
      </c>
      <c r="N37" s="773">
        <f>SUM(N38:N49)</f>
        <v>0</v>
      </c>
      <c r="O37" s="773"/>
      <c r="P37" s="388">
        <f>N37+O37</f>
        <v>0</v>
      </c>
    </row>
    <row r="38" spans="1:16" ht="12.75">
      <c r="A38" s="30"/>
      <c r="B38" s="137">
        <v>41</v>
      </c>
      <c r="C38" s="38"/>
      <c r="D38" s="39"/>
      <c r="E38" s="211" t="s">
        <v>170</v>
      </c>
      <c r="F38" s="216" t="s">
        <v>1060</v>
      </c>
      <c r="G38" s="86">
        <v>0</v>
      </c>
      <c r="H38" s="93">
        <v>0</v>
      </c>
      <c r="I38" s="773">
        <f>SUM(I43:I49)</f>
        <v>0</v>
      </c>
      <c r="J38" s="92">
        <v>2</v>
      </c>
      <c r="K38" s="388">
        <f>I38+J38</f>
        <v>2</v>
      </c>
      <c r="L38" s="86">
        <v>0</v>
      </c>
      <c r="M38" s="93">
        <v>0</v>
      </c>
      <c r="N38" s="93">
        <v>0</v>
      </c>
      <c r="O38" s="414"/>
      <c r="P38" s="762">
        <f>N38+O38</f>
        <v>0</v>
      </c>
    </row>
    <row r="39" spans="1:16" ht="12.75">
      <c r="A39" s="30"/>
      <c r="B39" s="137"/>
      <c r="C39" s="72"/>
      <c r="D39" s="35" t="s">
        <v>181</v>
      </c>
      <c r="E39" s="830" t="s">
        <v>1082</v>
      </c>
      <c r="F39" s="831"/>
      <c r="G39" s="82">
        <f aca="true" t="shared" si="8" ref="G39:P39">SUM(G40:G42)</f>
        <v>0</v>
      </c>
      <c r="H39" s="91">
        <f t="shared" si="8"/>
        <v>0</v>
      </c>
      <c r="I39" s="91">
        <f t="shared" si="8"/>
        <v>0</v>
      </c>
      <c r="J39" s="91">
        <f t="shared" si="8"/>
        <v>4.7</v>
      </c>
      <c r="K39" s="91">
        <f t="shared" si="8"/>
        <v>4.7</v>
      </c>
      <c r="L39" s="82">
        <f t="shared" si="8"/>
        <v>0</v>
      </c>
      <c r="M39" s="91">
        <f t="shared" si="8"/>
        <v>0</v>
      </c>
      <c r="N39" s="91">
        <f t="shared" si="8"/>
        <v>0</v>
      </c>
      <c r="O39" s="91">
        <f t="shared" si="8"/>
        <v>0</v>
      </c>
      <c r="P39" s="83">
        <f t="shared" si="8"/>
        <v>0</v>
      </c>
    </row>
    <row r="40" spans="1:16" ht="12.75">
      <c r="A40" s="30"/>
      <c r="B40" s="137">
        <v>41</v>
      </c>
      <c r="C40" s="56"/>
      <c r="D40" s="61"/>
      <c r="E40" s="39" t="s">
        <v>159</v>
      </c>
      <c r="F40" s="71" t="s">
        <v>929</v>
      </c>
      <c r="G40" s="85">
        <v>0</v>
      </c>
      <c r="H40" s="92">
        <v>0</v>
      </c>
      <c r="I40" s="773">
        <f>SUM(I41:I52)</f>
        <v>0</v>
      </c>
      <c r="J40" s="92">
        <v>3.2</v>
      </c>
      <c r="K40" s="388">
        <f>I40+J40</f>
        <v>3.2</v>
      </c>
      <c r="L40" s="85">
        <v>0</v>
      </c>
      <c r="M40" s="92">
        <v>0</v>
      </c>
      <c r="N40" s="92">
        <v>0</v>
      </c>
      <c r="O40" s="417"/>
      <c r="P40" s="388">
        <f>N40+O40</f>
        <v>0</v>
      </c>
    </row>
    <row r="41" spans="1:16" ht="12.75">
      <c r="A41" s="30"/>
      <c r="B41" s="137">
        <v>41</v>
      </c>
      <c r="C41" s="138"/>
      <c r="D41" s="139"/>
      <c r="E41" s="39" t="s">
        <v>162</v>
      </c>
      <c r="F41" s="71" t="s">
        <v>393</v>
      </c>
      <c r="G41" s="772">
        <f>SUM(G42:G53)</f>
        <v>0</v>
      </c>
      <c r="H41" s="773">
        <f>SUM(H42:H53)</f>
        <v>0</v>
      </c>
      <c r="I41" s="773">
        <f>SUM(I42:I53)</f>
        <v>0</v>
      </c>
      <c r="J41" s="773">
        <v>0</v>
      </c>
      <c r="K41" s="388">
        <f>I41+J41</f>
        <v>0</v>
      </c>
      <c r="L41" s="772">
        <f>SUM(L42:L53)</f>
        <v>0</v>
      </c>
      <c r="M41" s="773">
        <f>SUM(M42:M53)</f>
        <v>0</v>
      </c>
      <c r="N41" s="773">
        <f>SUM(N42:N53)</f>
        <v>0</v>
      </c>
      <c r="O41" s="773"/>
      <c r="P41" s="388">
        <f>N41+O41</f>
        <v>0</v>
      </c>
    </row>
    <row r="42" spans="1:16" ht="12.75">
      <c r="A42" s="30"/>
      <c r="B42" s="137">
        <v>41</v>
      </c>
      <c r="C42" s="38"/>
      <c r="D42" s="39"/>
      <c r="E42" s="211" t="s">
        <v>170</v>
      </c>
      <c r="F42" s="216" t="s">
        <v>1060</v>
      </c>
      <c r="G42" s="86">
        <v>0</v>
      </c>
      <c r="H42" s="93">
        <v>0</v>
      </c>
      <c r="I42" s="773">
        <f>SUM(I46:I53)</f>
        <v>0</v>
      </c>
      <c r="J42" s="92">
        <v>1.5</v>
      </c>
      <c r="K42" s="388">
        <f>I42+J42</f>
        <v>1.5</v>
      </c>
      <c r="L42" s="86">
        <v>0</v>
      </c>
      <c r="M42" s="93">
        <v>0</v>
      </c>
      <c r="N42" s="93">
        <v>0</v>
      </c>
      <c r="O42" s="414"/>
      <c r="P42" s="762">
        <f>N42+O42</f>
        <v>0</v>
      </c>
    </row>
    <row r="43" spans="1:16" ht="12.75">
      <c r="A43" s="30"/>
      <c r="B43" s="137"/>
      <c r="C43" s="72"/>
      <c r="D43" s="35" t="s">
        <v>101</v>
      </c>
      <c r="E43" s="830" t="s">
        <v>1071</v>
      </c>
      <c r="F43" s="831"/>
      <c r="G43" s="82">
        <f aca="true" t="shared" si="9" ref="G43:P43">SUM(G44:G45)</f>
        <v>0</v>
      </c>
      <c r="H43" s="91">
        <f t="shared" si="9"/>
        <v>0</v>
      </c>
      <c r="I43" s="91">
        <f t="shared" si="9"/>
        <v>0</v>
      </c>
      <c r="J43" s="91">
        <f t="shared" si="9"/>
        <v>15.5</v>
      </c>
      <c r="K43" s="91">
        <f t="shared" si="9"/>
        <v>15.5</v>
      </c>
      <c r="L43" s="82">
        <f t="shared" si="9"/>
        <v>0</v>
      </c>
      <c r="M43" s="91">
        <f t="shared" si="9"/>
        <v>0</v>
      </c>
      <c r="N43" s="91">
        <f t="shared" si="9"/>
        <v>0</v>
      </c>
      <c r="O43" s="91">
        <f t="shared" si="9"/>
        <v>0</v>
      </c>
      <c r="P43" s="83">
        <f t="shared" si="9"/>
        <v>0</v>
      </c>
    </row>
    <row r="44" spans="1:16" ht="12.75">
      <c r="A44" s="30"/>
      <c r="B44" s="137">
        <v>41</v>
      </c>
      <c r="C44" s="56"/>
      <c r="D44" s="61"/>
      <c r="E44" s="39" t="s">
        <v>104</v>
      </c>
      <c r="F44" s="71" t="s">
        <v>1072</v>
      </c>
      <c r="G44" s="85">
        <v>0</v>
      </c>
      <c r="H44" s="92">
        <v>0</v>
      </c>
      <c r="I44" s="773">
        <f>SUM(I45:I52)</f>
        <v>0</v>
      </c>
      <c r="J44" s="92">
        <v>3</v>
      </c>
      <c r="K44" s="388">
        <f>I44+J44</f>
        <v>3</v>
      </c>
      <c r="L44" s="85">
        <v>0</v>
      </c>
      <c r="M44" s="92">
        <v>0</v>
      </c>
      <c r="N44" s="92">
        <v>0</v>
      </c>
      <c r="O44" s="417"/>
      <c r="P44" s="388">
        <f>N44+O44</f>
        <v>0</v>
      </c>
    </row>
    <row r="45" spans="1:16" ht="12.75">
      <c r="A45" s="30"/>
      <c r="B45" s="137">
        <v>41</v>
      </c>
      <c r="C45" s="138"/>
      <c r="D45" s="139"/>
      <c r="E45" s="39" t="s">
        <v>104</v>
      </c>
      <c r="F45" s="71" t="s">
        <v>107</v>
      </c>
      <c r="G45" s="772">
        <f>SUM(G46:G53)</f>
        <v>0</v>
      </c>
      <c r="H45" s="773">
        <f>SUM(H46:H53)</f>
        <v>0</v>
      </c>
      <c r="I45" s="773">
        <f>SUM(I46:I53)</f>
        <v>0</v>
      </c>
      <c r="J45" s="773">
        <v>12.5</v>
      </c>
      <c r="K45" s="388">
        <f>I45+J45</f>
        <v>12.5</v>
      </c>
      <c r="L45" s="772">
        <f>SUM(L46:L53)</f>
        <v>0</v>
      </c>
      <c r="M45" s="773">
        <f>SUM(M46:M53)</f>
        <v>0</v>
      </c>
      <c r="N45" s="773">
        <f>SUM(N46:N53)</f>
        <v>0</v>
      </c>
      <c r="O45" s="773"/>
      <c r="P45" s="388">
        <f>N45+O45</f>
        <v>0</v>
      </c>
    </row>
    <row r="46" spans="1:16" s="15" customFormat="1" ht="12.75">
      <c r="A46" s="140" t="s">
        <v>79</v>
      </c>
      <c r="B46" s="141"/>
      <c r="C46" s="121" t="s">
        <v>561</v>
      </c>
      <c r="D46" s="836" t="s">
        <v>562</v>
      </c>
      <c r="E46" s="836"/>
      <c r="F46" s="837"/>
      <c r="G46" s="122">
        <f aca="true" t="shared" si="10" ref="G46:P47">SUM(G47)</f>
        <v>0</v>
      </c>
      <c r="H46" s="123">
        <f t="shared" si="10"/>
        <v>0</v>
      </c>
      <c r="I46" s="123">
        <f t="shared" si="10"/>
        <v>0</v>
      </c>
      <c r="J46" s="123">
        <f t="shared" si="10"/>
        <v>0</v>
      </c>
      <c r="K46" s="142">
        <f t="shared" si="10"/>
        <v>0</v>
      </c>
      <c r="L46" s="122">
        <f t="shared" si="10"/>
        <v>0</v>
      </c>
      <c r="M46" s="123">
        <f t="shared" si="10"/>
        <v>0</v>
      </c>
      <c r="N46" s="123">
        <f t="shared" si="10"/>
        <v>0</v>
      </c>
      <c r="O46" s="123">
        <f t="shared" si="10"/>
        <v>0</v>
      </c>
      <c r="P46" s="763">
        <f t="shared" si="10"/>
        <v>0</v>
      </c>
    </row>
    <row r="47" spans="1:16" ht="12.75">
      <c r="A47" s="30" t="s">
        <v>82</v>
      </c>
      <c r="B47" s="31"/>
      <c r="C47" s="38"/>
      <c r="D47" s="35" t="s">
        <v>563</v>
      </c>
      <c r="E47" s="830" t="s">
        <v>564</v>
      </c>
      <c r="F47" s="831"/>
      <c r="G47" s="82">
        <f t="shared" si="10"/>
        <v>0</v>
      </c>
      <c r="H47" s="91">
        <f t="shared" si="10"/>
        <v>0</v>
      </c>
      <c r="I47" s="91">
        <f t="shared" si="10"/>
        <v>0</v>
      </c>
      <c r="J47" s="91">
        <f t="shared" si="10"/>
        <v>0</v>
      </c>
      <c r="K47" s="83">
        <f t="shared" si="10"/>
        <v>0</v>
      </c>
      <c r="L47" s="82">
        <f t="shared" si="10"/>
        <v>0</v>
      </c>
      <c r="M47" s="91">
        <f t="shared" si="10"/>
        <v>0</v>
      </c>
      <c r="N47" s="91">
        <f t="shared" si="10"/>
        <v>0</v>
      </c>
      <c r="O47" s="91">
        <f t="shared" si="10"/>
        <v>0</v>
      </c>
      <c r="P47" s="83">
        <f t="shared" si="10"/>
        <v>0</v>
      </c>
    </row>
    <row r="48" spans="1:16" ht="12.75">
      <c r="A48" s="30" t="s">
        <v>85</v>
      </c>
      <c r="B48" s="137">
        <v>41</v>
      </c>
      <c r="C48" s="38"/>
      <c r="D48" s="39"/>
      <c r="E48" s="39"/>
      <c r="F48" s="71" t="s">
        <v>565</v>
      </c>
      <c r="G48" s="86">
        <v>0</v>
      </c>
      <c r="H48" s="93">
        <v>0</v>
      </c>
      <c r="I48" s="92"/>
      <c r="J48" s="92"/>
      <c r="K48" s="388">
        <f>I48+J48</f>
        <v>0</v>
      </c>
      <c r="L48" s="86"/>
      <c r="M48" s="93"/>
      <c r="N48" s="92"/>
      <c r="O48" s="414"/>
      <c r="P48" s="407">
        <f>N48+O48</f>
        <v>0</v>
      </c>
    </row>
    <row r="49" spans="1:16" s="15" customFormat="1" ht="12.75">
      <c r="A49" s="140" t="s">
        <v>88</v>
      </c>
      <c r="B49" s="141"/>
      <c r="C49" s="121" t="s">
        <v>98</v>
      </c>
      <c r="D49" s="135" t="s">
        <v>99</v>
      </c>
      <c r="E49" s="135"/>
      <c r="F49" s="136"/>
      <c r="G49" s="122">
        <f aca="true" t="shared" si="11" ref="G49:P49">SUM(G50+G52+G57)</f>
        <v>0</v>
      </c>
      <c r="H49" s="123">
        <f t="shared" si="11"/>
        <v>0</v>
      </c>
      <c r="I49" s="123">
        <f t="shared" si="11"/>
        <v>0</v>
      </c>
      <c r="J49" s="123">
        <f t="shared" si="11"/>
        <v>0</v>
      </c>
      <c r="K49" s="142">
        <f t="shared" si="11"/>
        <v>0</v>
      </c>
      <c r="L49" s="122">
        <f t="shared" si="11"/>
        <v>0</v>
      </c>
      <c r="M49" s="123">
        <f t="shared" si="11"/>
        <v>0</v>
      </c>
      <c r="N49" s="123">
        <f t="shared" si="11"/>
        <v>0</v>
      </c>
      <c r="O49" s="123">
        <f t="shared" si="11"/>
        <v>0</v>
      </c>
      <c r="P49" s="763">
        <f t="shared" si="11"/>
        <v>0</v>
      </c>
    </row>
    <row r="50" spans="1:16" ht="12.75">
      <c r="A50" s="30" t="s">
        <v>91</v>
      </c>
      <c r="B50" s="31"/>
      <c r="C50" s="38"/>
      <c r="D50" s="35" t="s">
        <v>566</v>
      </c>
      <c r="E50" s="830" t="s">
        <v>567</v>
      </c>
      <c r="F50" s="831"/>
      <c r="G50" s="82">
        <f aca="true" t="shared" si="12" ref="G50:P50">SUM(G51)</f>
        <v>0</v>
      </c>
      <c r="H50" s="91">
        <f t="shared" si="12"/>
        <v>0</v>
      </c>
      <c r="I50" s="91">
        <f t="shared" si="12"/>
        <v>0</v>
      </c>
      <c r="J50" s="91">
        <f t="shared" si="12"/>
        <v>0</v>
      </c>
      <c r="K50" s="83">
        <f t="shared" si="12"/>
        <v>0</v>
      </c>
      <c r="L50" s="82">
        <f t="shared" si="12"/>
        <v>0</v>
      </c>
      <c r="M50" s="91">
        <f t="shared" si="12"/>
        <v>0</v>
      </c>
      <c r="N50" s="91">
        <f t="shared" si="12"/>
        <v>0</v>
      </c>
      <c r="O50" s="91">
        <f t="shared" si="12"/>
        <v>0</v>
      </c>
      <c r="P50" s="83">
        <f t="shared" si="12"/>
        <v>0</v>
      </c>
    </row>
    <row r="51" spans="1:16" ht="12.75">
      <c r="A51" s="30" t="s">
        <v>94</v>
      </c>
      <c r="B51" s="137">
        <v>41</v>
      </c>
      <c r="C51" s="38"/>
      <c r="D51" s="39"/>
      <c r="E51" s="39"/>
      <c r="F51" s="71" t="s">
        <v>568</v>
      </c>
      <c r="G51" s="86">
        <v>0</v>
      </c>
      <c r="H51" s="93">
        <v>0</v>
      </c>
      <c r="I51" s="92"/>
      <c r="J51" s="92"/>
      <c r="K51" s="388">
        <f>I51+J51</f>
        <v>0</v>
      </c>
      <c r="L51" s="86">
        <v>0</v>
      </c>
      <c r="M51" s="93">
        <v>0</v>
      </c>
      <c r="N51" s="92"/>
      <c r="O51" s="414"/>
      <c r="P51" s="407">
        <f>N51+O51</f>
        <v>0</v>
      </c>
    </row>
    <row r="52" spans="1:16" ht="12.75">
      <c r="A52" s="30" t="s">
        <v>97</v>
      </c>
      <c r="B52" s="31"/>
      <c r="C52" s="38"/>
      <c r="D52" s="35" t="s">
        <v>569</v>
      </c>
      <c r="E52" s="830" t="s">
        <v>570</v>
      </c>
      <c r="F52" s="831"/>
      <c r="G52" s="82">
        <f aca="true" t="shared" si="13" ref="G52:P52">SUM(G53:G56)</f>
        <v>0</v>
      </c>
      <c r="H52" s="91">
        <f t="shared" si="13"/>
        <v>0</v>
      </c>
      <c r="I52" s="91">
        <f t="shared" si="13"/>
        <v>0</v>
      </c>
      <c r="J52" s="91">
        <f t="shared" si="13"/>
        <v>0</v>
      </c>
      <c r="K52" s="83">
        <f t="shared" si="13"/>
        <v>0</v>
      </c>
      <c r="L52" s="82">
        <f t="shared" si="13"/>
        <v>0</v>
      </c>
      <c r="M52" s="91">
        <f t="shared" si="13"/>
        <v>0</v>
      </c>
      <c r="N52" s="91">
        <f t="shared" si="13"/>
        <v>0</v>
      </c>
      <c r="O52" s="91">
        <f t="shared" si="13"/>
        <v>0</v>
      </c>
      <c r="P52" s="83">
        <f t="shared" si="13"/>
        <v>0</v>
      </c>
    </row>
    <row r="53" spans="1:16" ht="12.75">
      <c r="A53" s="30" t="s">
        <v>100</v>
      </c>
      <c r="B53" s="137">
        <v>41</v>
      </c>
      <c r="C53" s="38"/>
      <c r="D53" s="39"/>
      <c r="E53" s="39"/>
      <c r="F53" s="71" t="s">
        <v>571</v>
      </c>
      <c r="G53" s="86">
        <v>0</v>
      </c>
      <c r="H53" s="93">
        <v>0</v>
      </c>
      <c r="I53" s="92"/>
      <c r="J53" s="92"/>
      <c r="K53" s="388">
        <f>I53+J53</f>
        <v>0</v>
      </c>
      <c r="L53" s="86">
        <v>0</v>
      </c>
      <c r="M53" s="93">
        <v>0</v>
      </c>
      <c r="N53" s="92"/>
      <c r="O53" s="414"/>
      <c r="P53" s="407">
        <f>N53+O53</f>
        <v>0</v>
      </c>
    </row>
    <row r="54" spans="1:16" ht="12.75">
      <c r="A54" s="30" t="s">
        <v>103</v>
      </c>
      <c r="B54" s="137">
        <v>41</v>
      </c>
      <c r="C54" s="38"/>
      <c r="D54" s="39"/>
      <c r="E54" s="39"/>
      <c r="F54" s="71" t="s">
        <v>572</v>
      </c>
      <c r="G54" s="86">
        <v>0</v>
      </c>
      <c r="H54" s="93">
        <v>0</v>
      </c>
      <c r="I54" s="92"/>
      <c r="J54" s="92"/>
      <c r="K54" s="388">
        <f>I54+J54</f>
        <v>0</v>
      </c>
      <c r="L54" s="86">
        <v>0</v>
      </c>
      <c r="M54" s="93">
        <v>0</v>
      </c>
      <c r="N54" s="92"/>
      <c r="O54" s="414"/>
      <c r="P54" s="407">
        <f>N54+O54</f>
        <v>0</v>
      </c>
    </row>
    <row r="55" spans="1:16" ht="12.75">
      <c r="A55" s="30" t="s">
        <v>106</v>
      </c>
      <c r="B55" s="137">
        <v>41</v>
      </c>
      <c r="C55" s="38"/>
      <c r="D55" s="39"/>
      <c r="E55" s="39"/>
      <c r="F55" s="71" t="s">
        <v>573</v>
      </c>
      <c r="G55" s="86">
        <v>0</v>
      </c>
      <c r="H55" s="93">
        <v>0</v>
      </c>
      <c r="I55" s="92"/>
      <c r="J55" s="92"/>
      <c r="K55" s="388">
        <f>I55+J55</f>
        <v>0</v>
      </c>
      <c r="L55" s="86">
        <v>0</v>
      </c>
      <c r="M55" s="93">
        <v>0</v>
      </c>
      <c r="N55" s="92"/>
      <c r="O55" s="414"/>
      <c r="P55" s="407">
        <f>N55+O55</f>
        <v>0</v>
      </c>
    </row>
    <row r="56" spans="1:16" ht="12.75">
      <c r="A56" s="30" t="s">
        <v>108</v>
      </c>
      <c r="B56" s="137">
        <v>41</v>
      </c>
      <c r="C56" s="38"/>
      <c r="D56" s="39"/>
      <c r="E56" s="39"/>
      <c r="F56" s="71" t="s">
        <v>574</v>
      </c>
      <c r="G56" s="86">
        <v>0</v>
      </c>
      <c r="H56" s="93">
        <v>0</v>
      </c>
      <c r="I56" s="92"/>
      <c r="J56" s="92"/>
      <c r="K56" s="388">
        <f>I56+J56</f>
        <v>0</v>
      </c>
      <c r="L56" s="86">
        <v>0</v>
      </c>
      <c r="M56" s="93">
        <v>0</v>
      </c>
      <c r="N56" s="92"/>
      <c r="O56" s="414"/>
      <c r="P56" s="407">
        <f>N56+O56</f>
        <v>0</v>
      </c>
    </row>
    <row r="57" spans="1:16" ht="12.75">
      <c r="A57" s="30" t="s">
        <v>111</v>
      </c>
      <c r="B57" s="31"/>
      <c r="C57" s="38"/>
      <c r="D57" s="35" t="s">
        <v>575</v>
      </c>
      <c r="E57" s="833" t="s">
        <v>576</v>
      </c>
      <c r="F57" s="833"/>
      <c r="G57" s="82">
        <f aca="true" t="shared" si="14" ref="G57:P57">SUM(G58)</f>
        <v>0</v>
      </c>
      <c r="H57" s="91">
        <f t="shared" si="14"/>
        <v>0</v>
      </c>
      <c r="I57" s="91">
        <f t="shared" si="14"/>
        <v>0</v>
      </c>
      <c r="J57" s="91">
        <f t="shared" si="14"/>
        <v>0</v>
      </c>
      <c r="K57" s="83">
        <f t="shared" si="14"/>
        <v>0</v>
      </c>
      <c r="L57" s="82">
        <f t="shared" si="14"/>
        <v>0</v>
      </c>
      <c r="M57" s="91">
        <f t="shared" si="14"/>
        <v>0</v>
      </c>
      <c r="N57" s="91">
        <f t="shared" si="14"/>
        <v>0</v>
      </c>
      <c r="O57" s="91">
        <f t="shared" si="14"/>
        <v>0</v>
      </c>
      <c r="P57" s="83">
        <f t="shared" si="14"/>
        <v>0</v>
      </c>
    </row>
    <row r="58" spans="1:16" ht="12.75">
      <c r="A58" s="30" t="s">
        <v>124</v>
      </c>
      <c r="B58" s="31"/>
      <c r="C58" s="38"/>
      <c r="D58" s="143"/>
      <c r="E58" s="834" t="s">
        <v>577</v>
      </c>
      <c r="F58" s="835"/>
      <c r="G58" s="94">
        <f aca="true" t="shared" si="15" ref="G58:P58">SUM(G59:G63)</f>
        <v>0</v>
      </c>
      <c r="H58" s="95">
        <f t="shared" si="15"/>
        <v>0</v>
      </c>
      <c r="I58" s="95">
        <f t="shared" si="15"/>
        <v>0</v>
      </c>
      <c r="J58" s="95">
        <f t="shared" si="15"/>
        <v>0</v>
      </c>
      <c r="K58" s="88">
        <f t="shared" si="15"/>
        <v>0</v>
      </c>
      <c r="L58" s="94">
        <f t="shared" si="15"/>
        <v>0</v>
      </c>
      <c r="M58" s="95">
        <f t="shared" si="15"/>
        <v>0</v>
      </c>
      <c r="N58" s="95">
        <f t="shared" si="15"/>
        <v>0</v>
      </c>
      <c r="O58" s="95">
        <f t="shared" si="15"/>
        <v>0</v>
      </c>
      <c r="P58" s="88">
        <f t="shared" si="15"/>
        <v>0</v>
      </c>
    </row>
    <row r="59" spans="1:16" ht="12.75">
      <c r="A59" s="30" t="s">
        <v>127</v>
      </c>
      <c r="B59" s="137">
        <v>41</v>
      </c>
      <c r="C59" s="38"/>
      <c r="D59" s="84"/>
      <c r="E59" s="61" t="s">
        <v>578</v>
      </c>
      <c r="F59" s="65" t="s">
        <v>579</v>
      </c>
      <c r="G59" s="86">
        <v>0</v>
      </c>
      <c r="H59" s="93">
        <v>0</v>
      </c>
      <c r="I59" s="92"/>
      <c r="J59" s="92"/>
      <c r="K59" s="388">
        <f>I59+J59</f>
        <v>0</v>
      </c>
      <c r="L59" s="86">
        <v>0</v>
      </c>
      <c r="M59" s="93">
        <v>0</v>
      </c>
      <c r="N59" s="92"/>
      <c r="O59" s="414"/>
      <c r="P59" s="407">
        <f>N59+O59</f>
        <v>0</v>
      </c>
    </row>
    <row r="60" spans="1:16" ht="12.75">
      <c r="A60" s="30" t="s">
        <v>129</v>
      </c>
      <c r="B60" s="137">
        <v>41</v>
      </c>
      <c r="C60" s="38"/>
      <c r="D60" s="84"/>
      <c r="E60" s="61" t="s">
        <v>421</v>
      </c>
      <c r="F60" s="65" t="s">
        <v>580</v>
      </c>
      <c r="G60" s="86">
        <v>0</v>
      </c>
      <c r="H60" s="93">
        <v>0</v>
      </c>
      <c r="I60" s="92"/>
      <c r="J60" s="92"/>
      <c r="K60" s="388">
        <f>I60+J60</f>
        <v>0</v>
      </c>
      <c r="L60" s="86">
        <v>0</v>
      </c>
      <c r="M60" s="93">
        <v>0</v>
      </c>
      <c r="N60" s="92"/>
      <c r="O60" s="414"/>
      <c r="P60" s="407">
        <f>N60+O60</f>
        <v>0</v>
      </c>
    </row>
    <row r="61" spans="1:16" ht="12.75">
      <c r="A61" s="30" t="s">
        <v>132</v>
      </c>
      <c r="B61" s="137">
        <v>41</v>
      </c>
      <c r="C61" s="38"/>
      <c r="D61" s="84"/>
      <c r="E61" s="61" t="s">
        <v>421</v>
      </c>
      <c r="F61" s="65" t="s">
        <v>581</v>
      </c>
      <c r="G61" s="86">
        <v>0</v>
      </c>
      <c r="H61" s="93">
        <v>0</v>
      </c>
      <c r="I61" s="92"/>
      <c r="J61" s="92"/>
      <c r="K61" s="388">
        <f>I61+J61</f>
        <v>0</v>
      </c>
      <c r="L61" s="86">
        <v>0</v>
      </c>
      <c r="M61" s="93">
        <v>0</v>
      </c>
      <c r="N61" s="92"/>
      <c r="O61" s="414"/>
      <c r="P61" s="407">
        <f>N61+O61</f>
        <v>0</v>
      </c>
    </row>
    <row r="62" spans="1:16" ht="12.75">
      <c r="A62" s="30" t="s">
        <v>135</v>
      </c>
      <c r="B62" s="137">
        <v>41</v>
      </c>
      <c r="C62" s="38"/>
      <c r="D62" s="84"/>
      <c r="E62" s="61" t="s">
        <v>104</v>
      </c>
      <c r="F62" s="65" t="s">
        <v>582</v>
      </c>
      <c r="G62" s="86">
        <v>0</v>
      </c>
      <c r="H62" s="93">
        <v>0</v>
      </c>
      <c r="I62" s="92"/>
      <c r="J62" s="92"/>
      <c r="K62" s="388">
        <f>I62+J62</f>
        <v>0</v>
      </c>
      <c r="L62" s="86">
        <v>0</v>
      </c>
      <c r="M62" s="93">
        <v>0</v>
      </c>
      <c r="N62" s="92"/>
      <c r="O62" s="414"/>
      <c r="P62" s="407">
        <f>N62+O62</f>
        <v>0</v>
      </c>
    </row>
    <row r="63" spans="1:16" ht="13.5" thickBot="1">
      <c r="A63" s="43" t="s">
        <v>137</v>
      </c>
      <c r="B63" s="144">
        <v>41</v>
      </c>
      <c r="C63" s="145"/>
      <c r="D63" s="146"/>
      <c r="E63" s="75" t="s">
        <v>95</v>
      </c>
      <c r="F63" s="76" t="s">
        <v>583</v>
      </c>
      <c r="G63" s="96">
        <v>0</v>
      </c>
      <c r="H63" s="98">
        <v>0</v>
      </c>
      <c r="I63" s="98"/>
      <c r="J63" s="98"/>
      <c r="K63" s="408">
        <f>I63+J63</f>
        <v>0</v>
      </c>
      <c r="L63" s="96">
        <v>0</v>
      </c>
      <c r="M63" s="98">
        <v>0</v>
      </c>
      <c r="N63" s="98"/>
      <c r="O63" s="419"/>
      <c r="P63" s="764">
        <f>N63+O63</f>
        <v>0</v>
      </c>
    </row>
    <row r="64" spans="1:14" ht="12.75">
      <c r="A64" s="27"/>
      <c r="B64" s="28"/>
      <c r="C64" s="28"/>
      <c r="D64" s="28"/>
      <c r="E64" s="28"/>
      <c r="F64" s="28"/>
      <c r="G64" s="80"/>
      <c r="H64" s="80"/>
      <c r="I64" s="80"/>
      <c r="J64" s="80"/>
      <c r="K64" s="80"/>
      <c r="L64" s="80"/>
      <c r="M64" s="80"/>
      <c r="N64" s="80"/>
    </row>
    <row r="65" spans="1:14" ht="12.75">
      <c r="A65" s="27"/>
      <c r="B65" s="28"/>
      <c r="C65" s="28"/>
      <c r="D65" s="28"/>
      <c r="E65" s="28"/>
      <c r="F65" s="28"/>
      <c r="G65" s="80"/>
      <c r="H65" s="80"/>
      <c r="I65" s="80"/>
      <c r="J65" s="80"/>
      <c r="K65" s="80"/>
      <c r="L65" s="80"/>
      <c r="M65" s="80"/>
      <c r="N65" s="80"/>
    </row>
    <row r="66" spans="1:14" ht="12.75">
      <c r="A66" s="27"/>
      <c r="B66" s="28"/>
      <c r="C66" s="28"/>
      <c r="D66" s="28"/>
      <c r="E66" s="28"/>
      <c r="F66" s="28"/>
      <c r="G66" s="80"/>
      <c r="H66" s="80"/>
      <c r="I66" s="80"/>
      <c r="J66" s="80"/>
      <c r="K66" s="80"/>
      <c r="L66" s="80"/>
      <c r="M66" s="80"/>
      <c r="N66" s="80"/>
    </row>
    <row r="67" spans="1:14" ht="12.75">
      <c r="A67" s="27"/>
      <c r="B67" s="28"/>
      <c r="C67" s="28"/>
      <c r="D67" s="28"/>
      <c r="E67" s="28"/>
      <c r="F67" s="28"/>
      <c r="G67" s="80"/>
      <c r="H67" s="80"/>
      <c r="I67" s="80"/>
      <c r="J67" s="80"/>
      <c r="K67" s="80"/>
      <c r="L67" s="80"/>
      <c r="M67" s="80"/>
      <c r="N67" s="80"/>
    </row>
    <row r="68" spans="1:14" ht="12.75">
      <c r="A68" s="27"/>
      <c r="B68" s="28"/>
      <c r="C68" s="28"/>
      <c r="D68" s="28"/>
      <c r="E68" s="28"/>
      <c r="F68" s="28"/>
      <c r="G68" s="80"/>
      <c r="H68" s="80"/>
      <c r="I68" s="80"/>
      <c r="J68" s="80"/>
      <c r="K68" s="80"/>
      <c r="L68" s="80"/>
      <c r="M68" s="80"/>
      <c r="N68" s="80"/>
    </row>
    <row r="69" spans="1:14" ht="12.75">
      <c r="A69" s="27"/>
      <c r="B69" s="28"/>
      <c r="C69" s="28"/>
      <c r="D69" s="28"/>
      <c r="E69" s="28"/>
      <c r="F69" s="28"/>
      <c r="G69" s="80"/>
      <c r="H69" s="80"/>
      <c r="I69" s="80"/>
      <c r="J69" s="80"/>
      <c r="K69" s="80"/>
      <c r="L69" s="80"/>
      <c r="M69" s="80"/>
      <c r="N69" s="80"/>
    </row>
    <row r="70" spans="1:14" ht="12.75">
      <c r="A70" s="27"/>
      <c r="B70" s="28"/>
      <c r="C70" s="28"/>
      <c r="D70" s="28"/>
      <c r="E70" s="28"/>
      <c r="F70" s="28"/>
      <c r="G70" s="80"/>
      <c r="H70" s="80"/>
      <c r="I70" s="80"/>
      <c r="J70" s="80"/>
      <c r="K70" s="80"/>
      <c r="L70" s="80"/>
      <c r="M70" s="80"/>
      <c r="N70" s="80"/>
    </row>
    <row r="71" spans="1:14" ht="12.75">
      <c r="A71" s="27"/>
      <c r="B71" s="28"/>
      <c r="C71" s="28"/>
      <c r="D71" s="28"/>
      <c r="E71" s="28"/>
      <c r="F71" s="28"/>
      <c r="G71" s="80"/>
      <c r="H71" s="80"/>
      <c r="I71" s="80"/>
      <c r="J71" s="80"/>
      <c r="K71" s="80"/>
      <c r="L71" s="80"/>
      <c r="M71" s="80"/>
      <c r="N71" s="80"/>
    </row>
    <row r="72" spans="1:14" ht="12.75">
      <c r="A72" s="27"/>
      <c r="B72" s="28"/>
      <c r="C72" s="28"/>
      <c r="D72" s="28"/>
      <c r="E72" s="28"/>
      <c r="F72" s="28"/>
      <c r="G72" s="80"/>
      <c r="H72" s="80"/>
      <c r="I72" s="80"/>
      <c r="J72" s="80"/>
      <c r="K72" s="80"/>
      <c r="L72" s="80"/>
      <c r="M72" s="80"/>
      <c r="N72" s="80"/>
    </row>
    <row r="73" spans="1:14" ht="12.75">
      <c r="A73" s="27"/>
      <c r="B73" s="28"/>
      <c r="C73" s="28"/>
      <c r="D73" s="28"/>
      <c r="E73" s="28"/>
      <c r="F73" s="28"/>
      <c r="G73" s="80"/>
      <c r="H73" s="80"/>
      <c r="I73" s="80"/>
      <c r="J73" s="80"/>
      <c r="K73" s="80"/>
      <c r="L73" s="80"/>
      <c r="M73" s="80"/>
      <c r="N73" s="80"/>
    </row>
    <row r="74" spans="1:14" ht="12.75">
      <c r="A74" s="27"/>
      <c r="B74" s="28"/>
      <c r="C74" s="28"/>
      <c r="D74" s="28"/>
      <c r="E74" s="28"/>
      <c r="F74" s="28"/>
      <c r="G74" s="80"/>
      <c r="H74" s="80"/>
      <c r="I74" s="80"/>
      <c r="J74" s="80"/>
      <c r="K74" s="80"/>
      <c r="L74" s="80"/>
      <c r="M74" s="80"/>
      <c r="N74" s="80"/>
    </row>
    <row r="75" spans="1:14" ht="12.75">
      <c r="A75" s="27"/>
      <c r="B75" s="28"/>
      <c r="C75" s="28"/>
      <c r="D75" s="28"/>
      <c r="E75" s="28"/>
      <c r="F75" s="28"/>
      <c r="G75" s="80"/>
      <c r="H75" s="80"/>
      <c r="I75" s="80"/>
      <c r="J75" s="80"/>
      <c r="K75" s="80"/>
      <c r="L75" s="80"/>
      <c r="M75" s="80"/>
      <c r="N75" s="80"/>
    </row>
    <row r="76" spans="1:14" ht="12.75">
      <c r="A76" s="27"/>
      <c r="B76" s="28"/>
      <c r="C76" s="28"/>
      <c r="D76" s="28"/>
      <c r="E76" s="28"/>
      <c r="F76" s="28"/>
      <c r="G76" s="80"/>
      <c r="H76" s="80"/>
      <c r="I76" s="80"/>
      <c r="J76" s="80"/>
      <c r="K76" s="80"/>
      <c r="L76" s="80"/>
      <c r="M76" s="80"/>
      <c r="N76" s="80"/>
    </row>
    <row r="77" spans="1:14" ht="12.75">
      <c r="A77" s="27"/>
      <c r="B77" s="28"/>
      <c r="C77" s="28"/>
      <c r="D77" s="28"/>
      <c r="E77" s="28"/>
      <c r="F77" s="28"/>
      <c r="G77" s="80"/>
      <c r="H77" s="80"/>
      <c r="I77" s="80"/>
      <c r="J77" s="80"/>
      <c r="K77" s="80"/>
      <c r="L77" s="80"/>
      <c r="M77" s="80"/>
      <c r="N77" s="80"/>
    </row>
    <row r="78" spans="1:14" ht="12.75">
      <c r="A78" s="27"/>
      <c r="B78" s="28"/>
      <c r="C78" s="28"/>
      <c r="D78" s="28"/>
      <c r="E78" s="28"/>
      <c r="F78" s="28"/>
      <c r="G78" s="80"/>
      <c r="H78" s="80"/>
      <c r="I78" s="80"/>
      <c r="J78" s="80"/>
      <c r="K78" s="80"/>
      <c r="L78" s="80"/>
      <c r="M78" s="80"/>
      <c r="N78" s="80"/>
    </row>
    <row r="79" spans="1:14" ht="12.75">
      <c r="A79" s="27"/>
      <c r="B79" s="28"/>
      <c r="C79" s="28"/>
      <c r="D79" s="28"/>
      <c r="E79" s="28"/>
      <c r="F79" s="28"/>
      <c r="G79" s="80"/>
      <c r="H79" s="80"/>
      <c r="I79" s="80"/>
      <c r="J79" s="80"/>
      <c r="K79" s="80"/>
      <c r="L79" s="80"/>
      <c r="M79" s="80"/>
      <c r="N79" s="80"/>
    </row>
    <row r="80" spans="1:14" ht="12.75">
      <c r="A80" s="27"/>
      <c r="B80" s="28"/>
      <c r="C80" s="28"/>
      <c r="D80" s="28"/>
      <c r="E80" s="28"/>
      <c r="F80" s="28"/>
      <c r="G80" s="80"/>
      <c r="H80" s="80"/>
      <c r="I80" s="80"/>
      <c r="J80" s="80"/>
      <c r="K80" s="80"/>
      <c r="L80" s="80"/>
      <c r="M80" s="80"/>
      <c r="N80" s="80"/>
    </row>
    <row r="81" spans="1:14" ht="12.75">
      <c r="A81" s="27"/>
      <c r="B81" s="28"/>
      <c r="C81" s="28"/>
      <c r="D81" s="28"/>
      <c r="E81" s="28"/>
      <c r="F81" s="28"/>
      <c r="G81" s="80"/>
      <c r="H81" s="80"/>
      <c r="I81" s="80"/>
      <c r="J81" s="80"/>
      <c r="K81" s="80"/>
      <c r="L81" s="80"/>
      <c r="M81" s="80"/>
      <c r="N81" s="80"/>
    </row>
    <row r="82" spans="1:14" ht="12.75">
      <c r="A82" s="27"/>
      <c r="B82" s="28"/>
      <c r="C82" s="28"/>
      <c r="D82" s="28"/>
      <c r="E82" s="28"/>
      <c r="F82" s="28"/>
      <c r="G82" s="80"/>
      <c r="H82" s="80"/>
      <c r="I82" s="80"/>
      <c r="J82" s="80"/>
      <c r="K82" s="80"/>
      <c r="L82" s="80"/>
      <c r="M82" s="80"/>
      <c r="N82" s="80"/>
    </row>
    <row r="83" spans="1:14" ht="12.75">
      <c r="A83" s="27"/>
      <c r="B83" s="28"/>
      <c r="C83" s="28"/>
      <c r="D83" s="28"/>
      <c r="E83" s="28"/>
      <c r="F83" s="28"/>
      <c r="G83" s="80"/>
      <c r="H83" s="80"/>
      <c r="I83" s="80"/>
      <c r="J83" s="80"/>
      <c r="K83" s="80"/>
      <c r="L83" s="80"/>
      <c r="M83" s="80"/>
      <c r="N83" s="80"/>
    </row>
    <row r="84" spans="1:14" ht="12.75">
      <c r="A84" s="27"/>
      <c r="B84" s="28"/>
      <c r="C84" s="28"/>
      <c r="D84" s="28"/>
      <c r="E84" s="28"/>
      <c r="F84" s="28"/>
      <c r="G84" s="80"/>
      <c r="H84" s="80"/>
      <c r="I84" s="80"/>
      <c r="J84" s="80"/>
      <c r="K84" s="80"/>
      <c r="L84" s="80"/>
      <c r="M84" s="80"/>
      <c r="N84" s="80"/>
    </row>
    <row r="85" spans="1:14" ht="12.75">
      <c r="A85" s="27"/>
      <c r="B85" s="28"/>
      <c r="C85" s="28"/>
      <c r="D85" s="28"/>
      <c r="E85" s="28"/>
      <c r="F85" s="28"/>
      <c r="G85" s="80"/>
      <c r="H85" s="80"/>
      <c r="I85" s="80"/>
      <c r="J85" s="80"/>
      <c r="K85" s="80"/>
      <c r="L85" s="80"/>
      <c r="M85" s="80"/>
      <c r="N85" s="80"/>
    </row>
    <row r="86" spans="1:14" ht="12.75">
      <c r="A86" s="27"/>
      <c r="B86" s="28"/>
      <c r="C86" s="28"/>
      <c r="D86" s="28"/>
      <c r="E86" s="28"/>
      <c r="F86" s="28"/>
      <c r="G86" s="80"/>
      <c r="H86" s="80"/>
      <c r="I86" s="80"/>
      <c r="J86" s="80"/>
      <c r="K86" s="80"/>
      <c r="L86" s="80"/>
      <c r="M86" s="80"/>
      <c r="N86" s="80"/>
    </row>
    <row r="87" spans="1:14" ht="12.75">
      <c r="A87" s="27"/>
      <c r="B87" s="28"/>
      <c r="C87" s="28"/>
      <c r="D87" s="28"/>
      <c r="E87" s="28"/>
      <c r="F87" s="28"/>
      <c r="G87" s="80"/>
      <c r="H87" s="80"/>
      <c r="I87" s="80"/>
      <c r="J87" s="80"/>
      <c r="K87" s="80"/>
      <c r="L87" s="80"/>
      <c r="M87" s="80"/>
      <c r="N87" s="80"/>
    </row>
    <row r="88" spans="1:14" ht="12.75">
      <c r="A88" s="27"/>
      <c r="B88" s="28"/>
      <c r="C88" s="28"/>
      <c r="D88" s="28"/>
      <c r="E88" s="28"/>
      <c r="F88" s="28"/>
      <c r="G88" s="80"/>
      <c r="H88" s="80"/>
      <c r="I88" s="80"/>
      <c r="J88" s="80"/>
      <c r="K88" s="80"/>
      <c r="L88" s="80"/>
      <c r="M88" s="80"/>
      <c r="N88" s="80"/>
    </row>
    <row r="89" spans="1:14" ht="12.75">
      <c r="A89" s="27"/>
      <c r="B89" s="28"/>
      <c r="C89" s="28"/>
      <c r="D89" s="28"/>
      <c r="E89" s="28"/>
      <c r="F89" s="28"/>
      <c r="G89" s="80"/>
      <c r="H89" s="80"/>
      <c r="I89" s="80"/>
      <c r="J89" s="80"/>
      <c r="K89" s="80"/>
      <c r="L89" s="80"/>
      <c r="M89" s="80"/>
      <c r="N89" s="80"/>
    </row>
    <row r="90" spans="1:14" ht="12.75">
      <c r="A90" s="27"/>
      <c r="B90" s="28"/>
      <c r="C90" s="28"/>
      <c r="D90" s="28"/>
      <c r="E90" s="28"/>
      <c r="F90" s="28"/>
      <c r="G90" s="80"/>
      <c r="H90" s="80"/>
      <c r="I90" s="80"/>
      <c r="J90" s="80"/>
      <c r="K90" s="80"/>
      <c r="L90" s="80"/>
      <c r="M90" s="80"/>
      <c r="N90" s="80"/>
    </row>
    <row r="91" spans="1:14" ht="12.75">
      <c r="A91" s="27"/>
      <c r="B91" s="28"/>
      <c r="C91" s="28"/>
      <c r="D91" s="28"/>
      <c r="E91" s="28"/>
      <c r="F91" s="28"/>
      <c r="G91" s="80"/>
      <c r="H91" s="80"/>
      <c r="I91" s="80"/>
      <c r="J91" s="80"/>
      <c r="K91" s="80"/>
      <c r="L91" s="80"/>
      <c r="M91" s="80"/>
      <c r="N91" s="80"/>
    </row>
    <row r="92" spans="1:14" ht="12.75">
      <c r="A92" s="27"/>
      <c r="B92" s="28"/>
      <c r="C92" s="28"/>
      <c r="D92" s="28"/>
      <c r="E92" s="28"/>
      <c r="F92" s="28"/>
      <c r="G92" s="80"/>
      <c r="H92" s="80"/>
      <c r="I92" s="80"/>
      <c r="J92" s="80"/>
      <c r="K92" s="80"/>
      <c r="L92" s="80"/>
      <c r="M92" s="80"/>
      <c r="N92" s="80"/>
    </row>
    <row r="93" spans="1:14" ht="12.75">
      <c r="A93" s="27"/>
      <c r="B93" s="28"/>
      <c r="C93" s="28"/>
      <c r="D93" s="28"/>
      <c r="E93" s="28"/>
      <c r="F93" s="28"/>
      <c r="G93" s="80"/>
      <c r="H93" s="80"/>
      <c r="I93" s="80"/>
      <c r="J93" s="80"/>
      <c r="K93" s="80"/>
      <c r="L93" s="80"/>
      <c r="M93" s="80"/>
      <c r="N93" s="80"/>
    </row>
    <row r="94" spans="1:14" ht="12.75">
      <c r="A94" s="27"/>
      <c r="B94" s="28"/>
      <c r="C94" s="28"/>
      <c r="D94" s="28"/>
      <c r="E94" s="28"/>
      <c r="F94" s="28"/>
      <c r="G94" s="80"/>
      <c r="H94" s="80"/>
      <c r="I94" s="80"/>
      <c r="J94" s="80"/>
      <c r="K94" s="80"/>
      <c r="L94" s="80"/>
      <c r="M94" s="80"/>
      <c r="N94" s="80"/>
    </row>
    <row r="95" spans="1:14" ht="12.75">
      <c r="A95" s="27"/>
      <c r="B95" s="28"/>
      <c r="C95" s="28"/>
      <c r="D95" s="28"/>
      <c r="E95" s="28"/>
      <c r="F95" s="28"/>
      <c r="G95" s="80"/>
      <c r="H95" s="80"/>
      <c r="I95" s="80"/>
      <c r="J95" s="80"/>
      <c r="K95" s="80"/>
      <c r="L95" s="80"/>
      <c r="M95" s="80"/>
      <c r="N95" s="80"/>
    </row>
    <row r="96" spans="1:14" ht="12.75">
      <c r="A96" s="27"/>
      <c r="B96" s="28"/>
      <c r="C96" s="28"/>
      <c r="D96" s="28"/>
      <c r="E96" s="28"/>
      <c r="F96" s="28"/>
      <c r="G96" s="80"/>
      <c r="H96" s="80"/>
      <c r="I96" s="80"/>
      <c r="J96" s="80"/>
      <c r="K96" s="80"/>
      <c r="L96" s="80"/>
      <c r="M96" s="80"/>
      <c r="N96" s="80"/>
    </row>
    <row r="97" spans="1:14" ht="12.75">
      <c r="A97" s="27"/>
      <c r="B97" s="28"/>
      <c r="C97" s="28"/>
      <c r="D97" s="28"/>
      <c r="E97" s="28"/>
      <c r="F97" s="28"/>
      <c r="G97" s="80"/>
      <c r="H97" s="80"/>
      <c r="I97" s="80"/>
      <c r="J97" s="80"/>
      <c r="K97" s="80"/>
      <c r="L97" s="80"/>
      <c r="M97" s="80"/>
      <c r="N97" s="80"/>
    </row>
    <row r="98" spans="1:14" ht="12.75">
      <c r="A98" s="27"/>
      <c r="B98" s="28"/>
      <c r="C98" s="28"/>
      <c r="D98" s="28"/>
      <c r="E98" s="28"/>
      <c r="F98" s="28"/>
      <c r="G98" s="80"/>
      <c r="H98" s="80"/>
      <c r="I98" s="80"/>
      <c r="J98" s="80"/>
      <c r="K98" s="80"/>
      <c r="L98" s="80"/>
      <c r="M98" s="80"/>
      <c r="N98" s="80"/>
    </row>
    <row r="99" spans="1:14" ht="12.75">
      <c r="A99" s="27"/>
      <c r="B99" s="28"/>
      <c r="C99" s="28"/>
      <c r="D99" s="28"/>
      <c r="E99" s="28"/>
      <c r="F99" s="28"/>
      <c r="G99" s="80"/>
      <c r="H99" s="80"/>
      <c r="I99" s="80"/>
      <c r="J99" s="80"/>
      <c r="K99" s="80"/>
      <c r="L99" s="80"/>
      <c r="M99" s="80"/>
      <c r="N99" s="80"/>
    </row>
    <row r="100" spans="1:14" ht="12.75">
      <c r="A100" s="27"/>
      <c r="B100" s="28"/>
      <c r="C100" s="28"/>
      <c r="D100" s="28"/>
      <c r="E100" s="28"/>
      <c r="F100" s="28"/>
      <c r="G100" s="80"/>
      <c r="H100" s="80"/>
      <c r="I100" s="80"/>
      <c r="J100" s="80"/>
      <c r="K100" s="80"/>
      <c r="L100" s="80"/>
      <c r="M100" s="80"/>
      <c r="N100" s="80"/>
    </row>
    <row r="101" spans="1:14" ht="12.75">
      <c r="A101" s="27"/>
      <c r="B101" s="28"/>
      <c r="C101" s="28"/>
      <c r="D101" s="28"/>
      <c r="E101" s="28"/>
      <c r="F101" s="28"/>
      <c r="G101" s="80"/>
      <c r="H101" s="80"/>
      <c r="I101" s="80"/>
      <c r="J101" s="80"/>
      <c r="K101" s="80"/>
      <c r="L101" s="80"/>
      <c r="M101" s="80"/>
      <c r="N101" s="80"/>
    </row>
    <row r="102" spans="1:14" ht="12.75">
      <c r="A102" s="27"/>
      <c r="B102" s="28"/>
      <c r="C102" s="28"/>
      <c r="D102" s="28"/>
      <c r="E102" s="28"/>
      <c r="F102" s="28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27"/>
      <c r="B103" s="28"/>
      <c r="C103" s="28"/>
      <c r="D103" s="28"/>
      <c r="E103" s="28"/>
      <c r="F103" s="28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27"/>
      <c r="B104" s="28"/>
      <c r="C104" s="28"/>
      <c r="D104" s="28"/>
      <c r="E104" s="28"/>
      <c r="F104" s="28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27"/>
      <c r="B105" s="28"/>
      <c r="C105" s="28"/>
      <c r="D105" s="28"/>
      <c r="E105" s="28"/>
      <c r="F105" s="28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27"/>
      <c r="B106" s="28"/>
      <c r="C106" s="28"/>
      <c r="D106" s="28"/>
      <c r="E106" s="28"/>
      <c r="F106" s="28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27"/>
      <c r="B107" s="28"/>
      <c r="C107" s="28"/>
      <c r="D107" s="28"/>
      <c r="E107" s="28"/>
      <c r="F107" s="28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27"/>
      <c r="B108" s="28"/>
      <c r="C108" s="28"/>
      <c r="D108" s="28"/>
      <c r="E108" s="28"/>
      <c r="F108" s="28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27"/>
      <c r="B109" s="28"/>
      <c r="C109" s="28"/>
      <c r="D109" s="28"/>
      <c r="E109" s="28"/>
      <c r="F109" s="28"/>
      <c r="G109" s="80"/>
      <c r="H109" s="80"/>
      <c r="I109" s="80"/>
      <c r="J109" s="80"/>
      <c r="K109" s="80"/>
      <c r="L109" s="80"/>
      <c r="M109" s="80"/>
      <c r="N109" s="80"/>
    </row>
    <row r="110" spans="1:14" ht="12.75">
      <c r="A110" s="27"/>
      <c r="B110" s="28"/>
      <c r="C110" s="28"/>
      <c r="D110" s="28"/>
      <c r="E110" s="28"/>
      <c r="F110" s="28"/>
      <c r="G110" s="80"/>
      <c r="H110" s="80"/>
      <c r="I110" s="80"/>
      <c r="J110" s="80"/>
      <c r="K110" s="80"/>
      <c r="L110" s="80"/>
      <c r="M110" s="80"/>
      <c r="N110" s="80"/>
    </row>
    <row r="111" spans="1:14" ht="12.75">
      <c r="A111" s="27"/>
      <c r="B111" s="28"/>
      <c r="C111" s="28"/>
      <c r="D111" s="28"/>
      <c r="E111" s="28"/>
      <c r="F111" s="28"/>
      <c r="G111" s="80"/>
      <c r="H111" s="80"/>
      <c r="I111" s="80"/>
      <c r="J111" s="80"/>
      <c r="K111" s="80"/>
      <c r="L111" s="80"/>
      <c r="M111" s="80"/>
      <c r="N111" s="80"/>
    </row>
    <row r="112" spans="1:14" ht="12.75">
      <c r="A112" s="27"/>
      <c r="B112" s="28"/>
      <c r="C112" s="28"/>
      <c r="D112" s="28"/>
      <c r="E112" s="28"/>
      <c r="F112" s="28"/>
      <c r="G112" s="80"/>
      <c r="H112" s="80"/>
      <c r="I112" s="80"/>
      <c r="J112" s="80"/>
      <c r="K112" s="80"/>
      <c r="L112" s="80"/>
      <c r="M112" s="80"/>
      <c r="N112" s="80"/>
    </row>
    <row r="113" spans="1:14" ht="12.75">
      <c r="A113" s="27"/>
      <c r="B113" s="28"/>
      <c r="C113" s="28"/>
      <c r="D113" s="28"/>
      <c r="E113" s="28"/>
      <c r="F113" s="28"/>
      <c r="G113" s="80"/>
      <c r="H113" s="80"/>
      <c r="I113" s="80"/>
      <c r="J113" s="80"/>
      <c r="K113" s="80"/>
      <c r="L113" s="80"/>
      <c r="M113" s="80"/>
      <c r="N113" s="80"/>
    </row>
    <row r="114" spans="1:14" ht="12.75">
      <c r="A114" s="27"/>
      <c r="B114" s="28"/>
      <c r="C114" s="28"/>
      <c r="D114" s="28"/>
      <c r="E114" s="28"/>
      <c r="F114" s="28"/>
      <c r="G114" s="80"/>
      <c r="H114" s="80"/>
      <c r="I114" s="80"/>
      <c r="J114" s="80"/>
      <c r="K114" s="80"/>
      <c r="L114" s="80"/>
      <c r="M114" s="80"/>
      <c r="N114" s="80"/>
    </row>
    <row r="115" spans="1:14" ht="12.75">
      <c r="A115" s="27"/>
      <c r="B115" s="28"/>
      <c r="C115" s="28"/>
      <c r="D115" s="28"/>
      <c r="E115" s="28"/>
      <c r="F115" s="28"/>
      <c r="G115" s="80"/>
      <c r="H115" s="80"/>
      <c r="I115" s="80"/>
      <c r="J115" s="80"/>
      <c r="K115" s="80"/>
      <c r="L115" s="80"/>
      <c r="M115" s="80"/>
      <c r="N115" s="80"/>
    </row>
    <row r="116" spans="1:14" ht="12.75">
      <c r="A116" s="27"/>
      <c r="B116" s="28"/>
      <c r="C116" s="28"/>
      <c r="D116" s="28"/>
      <c r="E116" s="28"/>
      <c r="F116" s="28"/>
      <c r="G116" s="80"/>
      <c r="H116" s="80"/>
      <c r="I116" s="80"/>
      <c r="J116" s="80"/>
      <c r="K116" s="80"/>
      <c r="L116" s="80"/>
      <c r="M116" s="80"/>
      <c r="N116" s="80"/>
    </row>
    <row r="117" spans="1:14" ht="12.75">
      <c r="A117" s="27"/>
      <c r="B117" s="28"/>
      <c r="C117" s="28"/>
      <c r="D117" s="28"/>
      <c r="E117" s="28"/>
      <c r="F117" s="28"/>
      <c r="G117" s="80"/>
      <c r="H117" s="80"/>
      <c r="I117" s="80"/>
      <c r="J117" s="80"/>
      <c r="K117" s="80"/>
      <c r="L117" s="80"/>
      <c r="M117" s="80"/>
      <c r="N117" s="80"/>
    </row>
    <row r="118" spans="1:14" ht="12.75">
      <c r="A118" s="27"/>
      <c r="B118" s="28"/>
      <c r="C118" s="28"/>
      <c r="D118" s="28"/>
      <c r="E118" s="28"/>
      <c r="F118" s="28"/>
      <c r="G118" s="80"/>
      <c r="H118" s="80"/>
      <c r="I118" s="80"/>
      <c r="J118" s="80"/>
      <c r="K118" s="80"/>
      <c r="L118" s="80"/>
      <c r="M118" s="80"/>
      <c r="N118" s="80"/>
    </row>
    <row r="119" spans="1:14" ht="12.75">
      <c r="A119" s="27"/>
      <c r="B119" s="28"/>
      <c r="C119" s="28"/>
      <c r="D119" s="28"/>
      <c r="E119" s="28"/>
      <c r="F119" s="28"/>
      <c r="G119" s="80"/>
      <c r="H119" s="80"/>
      <c r="I119" s="80"/>
      <c r="J119" s="80"/>
      <c r="K119" s="80"/>
      <c r="L119" s="80"/>
      <c r="M119" s="80"/>
      <c r="N119" s="80"/>
    </row>
    <row r="120" spans="1:14" ht="12.75">
      <c r="A120" s="27"/>
      <c r="B120" s="28"/>
      <c r="C120" s="28"/>
      <c r="D120" s="28"/>
      <c r="E120" s="28"/>
      <c r="F120" s="28"/>
      <c r="G120" s="80"/>
      <c r="H120" s="80"/>
      <c r="I120" s="80"/>
      <c r="J120" s="80"/>
      <c r="K120" s="80"/>
      <c r="L120" s="80"/>
      <c r="M120" s="80"/>
      <c r="N120" s="80"/>
    </row>
    <row r="121" spans="1:14" ht="12.75">
      <c r="A121" s="27"/>
      <c r="B121" s="28"/>
      <c r="C121" s="28"/>
      <c r="D121" s="28"/>
      <c r="E121" s="28"/>
      <c r="F121" s="28"/>
      <c r="G121" s="80"/>
      <c r="H121" s="80"/>
      <c r="I121" s="80"/>
      <c r="J121" s="80"/>
      <c r="K121" s="80"/>
      <c r="L121" s="80"/>
      <c r="M121" s="80"/>
      <c r="N121" s="80"/>
    </row>
    <row r="122" spans="1:14" ht="12.75">
      <c r="A122" s="27"/>
      <c r="B122" s="28"/>
      <c r="C122" s="28"/>
      <c r="D122" s="28"/>
      <c r="E122" s="28"/>
      <c r="F122" s="28"/>
      <c r="G122" s="80"/>
      <c r="H122" s="80"/>
      <c r="I122" s="80"/>
      <c r="J122" s="80"/>
      <c r="K122" s="80"/>
      <c r="L122" s="80"/>
      <c r="M122" s="80"/>
      <c r="N122" s="80"/>
    </row>
    <row r="123" spans="1:14" ht="12.75">
      <c r="A123" s="27"/>
      <c r="B123" s="28"/>
      <c r="C123" s="28"/>
      <c r="D123" s="28"/>
      <c r="E123" s="28"/>
      <c r="F123" s="28"/>
      <c r="G123" s="80"/>
      <c r="H123" s="80"/>
      <c r="I123" s="80"/>
      <c r="J123" s="80"/>
      <c r="K123" s="80"/>
      <c r="L123" s="80"/>
      <c r="M123" s="80"/>
      <c r="N123" s="80"/>
    </row>
    <row r="124" spans="1:14" ht="12.75">
      <c r="A124" s="27"/>
      <c r="B124" s="28"/>
      <c r="C124" s="28"/>
      <c r="D124" s="28"/>
      <c r="E124" s="28"/>
      <c r="F124" s="28"/>
      <c r="G124" s="80"/>
      <c r="H124" s="80"/>
      <c r="I124" s="80"/>
      <c r="J124" s="80"/>
      <c r="K124" s="80"/>
      <c r="L124" s="80"/>
      <c r="M124" s="80"/>
      <c r="N124" s="80"/>
    </row>
    <row r="125" spans="1:14" ht="12.75">
      <c r="A125" s="27"/>
      <c r="B125" s="28"/>
      <c r="C125" s="28"/>
      <c r="D125" s="28"/>
      <c r="E125" s="28"/>
      <c r="F125" s="28"/>
      <c r="G125" s="80"/>
      <c r="H125" s="80"/>
      <c r="I125" s="80"/>
      <c r="J125" s="80"/>
      <c r="K125" s="80"/>
      <c r="L125" s="80"/>
      <c r="M125" s="80"/>
      <c r="N125" s="80"/>
    </row>
    <row r="126" spans="1:14" ht="12.75">
      <c r="A126" s="27"/>
      <c r="B126" s="28"/>
      <c r="C126" s="28"/>
      <c r="D126" s="28"/>
      <c r="E126" s="28"/>
      <c r="F126" s="28"/>
      <c r="G126" s="80"/>
      <c r="H126" s="80"/>
      <c r="I126" s="80"/>
      <c r="J126" s="80"/>
      <c r="K126" s="80"/>
      <c r="L126" s="80"/>
      <c r="M126" s="80"/>
      <c r="N126" s="80"/>
    </row>
    <row r="127" spans="1:14" ht="12.75">
      <c r="A127" s="27"/>
      <c r="B127" s="28"/>
      <c r="C127" s="28"/>
      <c r="D127" s="28"/>
      <c r="E127" s="28"/>
      <c r="F127" s="28"/>
      <c r="G127" s="80"/>
      <c r="H127" s="80"/>
      <c r="I127" s="80"/>
      <c r="J127" s="80"/>
      <c r="K127" s="80"/>
      <c r="L127" s="80"/>
      <c r="M127" s="80"/>
      <c r="N127" s="80"/>
    </row>
    <row r="128" spans="1:14" ht="12.75">
      <c r="A128" s="27"/>
      <c r="B128" s="28"/>
      <c r="C128" s="28"/>
      <c r="D128" s="28"/>
      <c r="E128" s="28"/>
      <c r="F128" s="28"/>
      <c r="G128" s="80"/>
      <c r="H128" s="80"/>
      <c r="I128" s="80"/>
      <c r="J128" s="80"/>
      <c r="K128" s="80"/>
      <c r="L128" s="80"/>
      <c r="M128" s="80"/>
      <c r="N128" s="80"/>
    </row>
    <row r="129" spans="1:14" ht="12.75">
      <c r="A129" s="27"/>
      <c r="B129" s="28"/>
      <c r="C129" s="28"/>
      <c r="D129" s="28"/>
      <c r="E129" s="28"/>
      <c r="F129" s="28"/>
      <c r="G129" s="80"/>
      <c r="H129" s="80"/>
      <c r="I129" s="80"/>
      <c r="J129" s="80"/>
      <c r="K129" s="80"/>
      <c r="L129" s="80"/>
      <c r="M129" s="80"/>
      <c r="N129" s="80"/>
    </row>
    <row r="130" spans="1:14" ht="12.75">
      <c r="A130" s="27"/>
      <c r="B130" s="28"/>
      <c r="C130" s="28"/>
      <c r="D130" s="28"/>
      <c r="E130" s="28"/>
      <c r="F130" s="28"/>
      <c r="G130" s="80"/>
      <c r="H130" s="80"/>
      <c r="I130" s="80"/>
      <c r="J130" s="80"/>
      <c r="K130" s="80"/>
      <c r="L130" s="80"/>
      <c r="M130" s="80"/>
      <c r="N130" s="80"/>
    </row>
    <row r="131" spans="1:14" ht="12.75">
      <c r="A131" s="27"/>
      <c r="B131" s="28"/>
      <c r="C131" s="28"/>
      <c r="D131" s="28"/>
      <c r="E131" s="28"/>
      <c r="F131" s="28"/>
      <c r="G131" s="80"/>
      <c r="H131" s="80"/>
      <c r="I131" s="80"/>
      <c r="J131" s="80"/>
      <c r="K131" s="80"/>
      <c r="L131" s="80"/>
      <c r="M131" s="80"/>
      <c r="N131" s="80"/>
    </row>
    <row r="132" spans="1:14" ht="12.75">
      <c r="A132" s="27"/>
      <c r="B132" s="28"/>
      <c r="C132" s="28"/>
      <c r="D132" s="28"/>
      <c r="E132" s="28"/>
      <c r="F132" s="28"/>
      <c r="G132" s="80"/>
      <c r="H132" s="80"/>
      <c r="I132" s="80"/>
      <c r="J132" s="80"/>
      <c r="K132" s="80"/>
      <c r="L132" s="80"/>
      <c r="M132" s="80"/>
      <c r="N132" s="80"/>
    </row>
    <row r="133" spans="1:14" ht="12.75">
      <c r="A133" s="27"/>
      <c r="B133" s="28"/>
      <c r="C133" s="28"/>
      <c r="D133" s="28"/>
      <c r="E133" s="28"/>
      <c r="F133" s="28"/>
      <c r="G133" s="80"/>
      <c r="H133" s="80"/>
      <c r="I133" s="80"/>
      <c r="J133" s="80"/>
      <c r="K133" s="80"/>
      <c r="L133" s="80"/>
      <c r="M133" s="80"/>
      <c r="N133" s="80"/>
    </row>
    <row r="134" spans="1:14" ht="12.75">
      <c r="A134" s="27"/>
      <c r="B134" s="28"/>
      <c r="C134" s="28"/>
      <c r="D134" s="28"/>
      <c r="E134" s="28"/>
      <c r="F134" s="28"/>
      <c r="G134" s="80"/>
      <c r="H134" s="80"/>
      <c r="I134" s="80"/>
      <c r="J134" s="80"/>
      <c r="K134" s="80"/>
      <c r="L134" s="80"/>
      <c r="M134" s="80"/>
      <c r="N134" s="80"/>
    </row>
    <row r="135" spans="1:14" ht="12.75">
      <c r="A135" s="27"/>
      <c r="B135" s="28"/>
      <c r="C135" s="28"/>
      <c r="D135" s="28"/>
      <c r="E135" s="28"/>
      <c r="F135" s="28"/>
      <c r="G135" s="80"/>
      <c r="H135" s="80"/>
      <c r="I135" s="80"/>
      <c r="J135" s="80"/>
      <c r="K135" s="80"/>
      <c r="L135" s="80"/>
      <c r="M135" s="80"/>
      <c r="N135" s="80"/>
    </row>
    <row r="136" spans="1:14" ht="12.75">
      <c r="A136" s="27"/>
      <c r="B136" s="28"/>
      <c r="C136" s="28"/>
      <c r="D136" s="28"/>
      <c r="E136" s="28"/>
      <c r="F136" s="28"/>
      <c r="G136" s="80"/>
      <c r="H136" s="80"/>
      <c r="I136" s="80"/>
      <c r="J136" s="80"/>
      <c r="K136" s="80"/>
      <c r="L136" s="80"/>
      <c r="M136" s="80"/>
      <c r="N136" s="80"/>
    </row>
    <row r="137" spans="1:14" ht="12.75">
      <c r="A137" s="27"/>
      <c r="B137" s="28"/>
      <c r="C137" s="28"/>
      <c r="D137" s="28"/>
      <c r="E137" s="28"/>
      <c r="F137" s="28"/>
      <c r="G137" s="80"/>
      <c r="H137" s="80"/>
      <c r="I137" s="80"/>
      <c r="J137" s="80"/>
      <c r="K137" s="80"/>
      <c r="L137" s="80"/>
      <c r="M137" s="80"/>
      <c r="N137" s="80"/>
    </row>
    <row r="138" spans="1:14" ht="12.75">
      <c r="A138" s="27"/>
      <c r="B138" s="28"/>
      <c r="C138" s="28"/>
      <c r="D138" s="28"/>
      <c r="E138" s="28"/>
      <c r="F138" s="28"/>
      <c r="G138" s="80"/>
      <c r="H138" s="80"/>
      <c r="I138" s="80"/>
      <c r="J138" s="80"/>
      <c r="K138" s="80"/>
      <c r="L138" s="80"/>
      <c r="M138" s="80"/>
      <c r="N138" s="80"/>
    </row>
    <row r="139" spans="1:14" ht="12.75">
      <c r="A139" s="27"/>
      <c r="B139" s="28"/>
      <c r="C139" s="28"/>
      <c r="D139" s="28"/>
      <c r="E139" s="28"/>
      <c r="F139" s="28"/>
      <c r="G139" s="80"/>
      <c r="H139" s="80"/>
      <c r="I139" s="80"/>
      <c r="J139" s="80"/>
      <c r="K139" s="80"/>
      <c r="L139" s="80"/>
      <c r="M139" s="80"/>
      <c r="N139" s="80"/>
    </row>
    <row r="140" spans="1:14" ht="12.75">
      <c r="A140" s="27"/>
      <c r="B140" s="28"/>
      <c r="C140" s="28"/>
      <c r="D140" s="28"/>
      <c r="E140" s="28"/>
      <c r="F140" s="28"/>
      <c r="G140" s="80"/>
      <c r="H140" s="80"/>
      <c r="I140" s="80"/>
      <c r="J140" s="80"/>
      <c r="K140" s="80"/>
      <c r="L140" s="80"/>
      <c r="M140" s="80"/>
      <c r="N140" s="80"/>
    </row>
    <row r="141" spans="1:14" ht="12.75">
      <c r="A141" s="27"/>
      <c r="B141" s="28"/>
      <c r="C141" s="28"/>
      <c r="D141" s="28"/>
      <c r="E141" s="28"/>
      <c r="F141" s="28"/>
      <c r="G141" s="80"/>
      <c r="H141" s="80"/>
      <c r="I141" s="80"/>
      <c r="J141" s="80"/>
      <c r="K141" s="80"/>
      <c r="L141" s="80"/>
      <c r="M141" s="80"/>
      <c r="N141" s="80"/>
    </row>
    <row r="142" spans="1:14" ht="12.75">
      <c r="A142" s="27"/>
      <c r="B142" s="28"/>
      <c r="C142" s="28"/>
      <c r="D142" s="28"/>
      <c r="E142" s="28"/>
      <c r="F142" s="28"/>
      <c r="G142" s="80"/>
      <c r="H142" s="80"/>
      <c r="I142" s="80"/>
      <c r="J142" s="80"/>
      <c r="K142" s="80"/>
      <c r="L142" s="80"/>
      <c r="M142" s="80"/>
      <c r="N142" s="80"/>
    </row>
    <row r="143" spans="1:14" ht="12.75">
      <c r="A143" s="27"/>
      <c r="B143" s="28"/>
      <c r="C143" s="28"/>
      <c r="D143" s="28"/>
      <c r="E143" s="28"/>
      <c r="F143" s="28"/>
      <c r="G143" s="80"/>
      <c r="H143" s="80"/>
      <c r="I143" s="80"/>
      <c r="J143" s="80"/>
      <c r="K143" s="80"/>
      <c r="L143" s="80"/>
      <c r="M143" s="80"/>
      <c r="N143" s="80"/>
    </row>
    <row r="144" spans="1:14" ht="12.75">
      <c r="A144" s="27"/>
      <c r="B144" s="28"/>
      <c r="C144" s="28"/>
      <c r="D144" s="28"/>
      <c r="E144" s="28"/>
      <c r="F144" s="28"/>
      <c r="G144" s="80"/>
      <c r="H144" s="80"/>
      <c r="I144" s="80"/>
      <c r="J144" s="80"/>
      <c r="K144" s="80"/>
      <c r="L144" s="80"/>
      <c r="M144" s="80"/>
      <c r="N144" s="80"/>
    </row>
    <row r="145" spans="1:14" ht="12.75">
      <c r="A145" s="27"/>
      <c r="B145" s="28"/>
      <c r="C145" s="28"/>
      <c r="D145" s="28"/>
      <c r="E145" s="28"/>
      <c r="F145" s="28"/>
      <c r="G145" s="80"/>
      <c r="H145" s="80"/>
      <c r="I145" s="80"/>
      <c r="J145" s="80"/>
      <c r="K145" s="80"/>
      <c r="L145" s="80"/>
      <c r="M145" s="80"/>
      <c r="N145" s="80"/>
    </row>
    <row r="146" spans="1:14" ht="12.75">
      <c r="A146" s="27"/>
      <c r="B146" s="28"/>
      <c r="C146" s="28"/>
      <c r="D146" s="28"/>
      <c r="E146" s="28"/>
      <c r="F146" s="28"/>
      <c r="G146" s="80"/>
      <c r="H146" s="80"/>
      <c r="I146" s="80"/>
      <c r="J146" s="80"/>
      <c r="K146" s="80"/>
      <c r="L146" s="80"/>
      <c r="M146" s="80"/>
      <c r="N146" s="80"/>
    </row>
    <row r="147" spans="1:14" ht="12.75">
      <c r="A147" s="27"/>
      <c r="B147" s="28"/>
      <c r="C147" s="28"/>
      <c r="D147" s="28"/>
      <c r="E147" s="28"/>
      <c r="F147" s="28"/>
      <c r="G147" s="80"/>
      <c r="H147" s="80"/>
      <c r="I147" s="80"/>
      <c r="J147" s="80"/>
      <c r="K147" s="80"/>
      <c r="L147" s="80"/>
      <c r="M147" s="80"/>
      <c r="N147" s="80"/>
    </row>
    <row r="148" spans="1:14" ht="12.75">
      <c r="A148" s="27"/>
      <c r="B148" s="28"/>
      <c r="C148" s="28"/>
      <c r="D148" s="28"/>
      <c r="E148" s="28"/>
      <c r="F148" s="28"/>
      <c r="G148" s="80"/>
      <c r="H148" s="80"/>
      <c r="I148" s="80"/>
      <c r="J148" s="80"/>
      <c r="K148" s="80"/>
      <c r="L148" s="80"/>
      <c r="M148" s="80"/>
      <c r="N148" s="80"/>
    </row>
    <row r="149" spans="1:14" ht="12.75">
      <c r="A149" s="27"/>
      <c r="B149" s="28"/>
      <c r="C149" s="28"/>
      <c r="D149" s="28"/>
      <c r="E149" s="28"/>
      <c r="F149" s="28"/>
      <c r="G149" s="80"/>
      <c r="H149" s="80"/>
      <c r="I149" s="80"/>
      <c r="J149" s="80"/>
      <c r="K149" s="80"/>
      <c r="L149" s="80"/>
      <c r="M149" s="80"/>
      <c r="N149" s="80"/>
    </row>
    <row r="150" spans="1:14" ht="12.75">
      <c r="A150" s="27"/>
      <c r="B150" s="28"/>
      <c r="C150" s="28"/>
      <c r="D150" s="28"/>
      <c r="E150" s="28"/>
      <c r="F150" s="28"/>
      <c r="G150" s="80"/>
      <c r="H150" s="80"/>
      <c r="I150" s="80"/>
      <c r="J150" s="80"/>
      <c r="K150" s="80"/>
      <c r="L150" s="80"/>
      <c r="M150" s="80"/>
      <c r="N150" s="80"/>
    </row>
    <row r="151" spans="1:14" ht="12.75">
      <c r="A151" s="27"/>
      <c r="B151" s="28"/>
      <c r="C151" s="28"/>
      <c r="D151" s="28"/>
      <c r="E151" s="28"/>
      <c r="F151" s="28"/>
      <c r="G151" s="80"/>
      <c r="H151" s="80"/>
      <c r="I151" s="80"/>
      <c r="J151" s="80"/>
      <c r="K151" s="80"/>
      <c r="L151" s="80"/>
      <c r="M151" s="80"/>
      <c r="N151" s="80"/>
    </row>
    <row r="152" spans="1:14" ht="12.75">
      <c r="A152" s="27"/>
      <c r="B152" s="28"/>
      <c r="C152" s="28"/>
      <c r="D152" s="28"/>
      <c r="E152" s="28"/>
      <c r="F152" s="28"/>
      <c r="G152" s="80"/>
      <c r="H152" s="80"/>
      <c r="I152" s="80"/>
      <c r="J152" s="80"/>
      <c r="K152" s="80"/>
      <c r="L152" s="80"/>
      <c r="M152" s="80"/>
      <c r="N152" s="80"/>
    </row>
    <row r="153" spans="1:14" ht="12.75">
      <c r="A153" s="27"/>
      <c r="B153" s="28"/>
      <c r="C153" s="28"/>
      <c r="D153" s="28"/>
      <c r="E153" s="28"/>
      <c r="F153" s="28"/>
      <c r="G153" s="80"/>
      <c r="H153" s="80"/>
      <c r="I153" s="80"/>
      <c r="J153" s="80"/>
      <c r="K153" s="80"/>
      <c r="L153" s="80"/>
      <c r="M153" s="80"/>
      <c r="N153" s="80"/>
    </row>
    <row r="154" spans="1:14" ht="12.75">
      <c r="A154" s="27"/>
      <c r="B154" s="28"/>
      <c r="C154" s="28"/>
      <c r="D154" s="28"/>
      <c r="E154" s="28"/>
      <c r="F154" s="28"/>
      <c r="G154" s="80"/>
      <c r="H154" s="80"/>
      <c r="I154" s="80"/>
      <c r="J154" s="80"/>
      <c r="K154" s="80"/>
      <c r="L154" s="80"/>
      <c r="M154" s="80"/>
      <c r="N154" s="80"/>
    </row>
    <row r="155" spans="1:14" ht="12.75">
      <c r="A155" s="27"/>
      <c r="B155" s="28"/>
      <c r="C155" s="28"/>
      <c r="D155" s="28"/>
      <c r="E155" s="28"/>
      <c r="F155" s="28"/>
      <c r="G155" s="80"/>
      <c r="H155" s="80"/>
      <c r="I155" s="80"/>
      <c r="J155" s="80"/>
      <c r="K155" s="80"/>
      <c r="L155" s="80"/>
      <c r="M155" s="80"/>
      <c r="N155" s="80"/>
    </row>
    <row r="156" spans="1:14" ht="12.75">
      <c r="A156" s="27"/>
      <c r="B156" s="28"/>
      <c r="C156" s="28"/>
      <c r="D156" s="28"/>
      <c r="E156" s="28"/>
      <c r="F156" s="28"/>
      <c r="G156" s="80"/>
      <c r="H156" s="80"/>
      <c r="I156" s="80"/>
      <c r="J156" s="80"/>
      <c r="K156" s="80"/>
      <c r="L156" s="80"/>
      <c r="M156" s="80"/>
      <c r="N156" s="80"/>
    </row>
    <row r="157" spans="1:14" ht="12.75">
      <c r="A157" s="27"/>
      <c r="B157" s="28"/>
      <c r="C157" s="28"/>
      <c r="D157" s="28"/>
      <c r="E157" s="28"/>
      <c r="F157" s="28"/>
      <c r="G157" s="80"/>
      <c r="H157" s="80"/>
      <c r="I157" s="80"/>
      <c r="J157" s="80"/>
      <c r="K157" s="80"/>
      <c r="L157" s="80"/>
      <c r="M157" s="80"/>
      <c r="N157" s="80"/>
    </row>
    <row r="158" spans="1:14" ht="12.75">
      <c r="A158" s="27"/>
      <c r="B158" s="28"/>
      <c r="C158" s="28"/>
      <c r="D158" s="28"/>
      <c r="E158" s="28"/>
      <c r="F158" s="28"/>
      <c r="G158" s="80"/>
      <c r="H158" s="80"/>
      <c r="I158" s="80"/>
      <c r="J158" s="80"/>
      <c r="K158" s="80"/>
      <c r="L158" s="80"/>
      <c r="M158" s="80"/>
      <c r="N158" s="80"/>
    </row>
    <row r="159" spans="1:14" ht="12.75">
      <c r="A159" s="27"/>
      <c r="B159" s="28"/>
      <c r="C159" s="28"/>
      <c r="D159" s="28"/>
      <c r="E159" s="28"/>
      <c r="F159" s="28"/>
      <c r="G159" s="80"/>
      <c r="H159" s="80"/>
      <c r="I159" s="80"/>
      <c r="J159" s="80"/>
      <c r="K159" s="80"/>
      <c r="L159" s="80"/>
      <c r="M159" s="80"/>
      <c r="N159" s="80"/>
    </row>
    <row r="160" spans="1:14" ht="12.75">
      <c r="A160" s="27"/>
      <c r="B160" s="28"/>
      <c r="C160" s="28"/>
      <c r="D160" s="28"/>
      <c r="E160" s="28"/>
      <c r="F160" s="28"/>
      <c r="G160" s="80"/>
      <c r="H160" s="80"/>
      <c r="I160" s="80"/>
      <c r="J160" s="80"/>
      <c r="K160" s="80"/>
      <c r="L160" s="80"/>
      <c r="M160" s="80"/>
      <c r="N160" s="80"/>
    </row>
    <row r="161" spans="1:14" ht="12.75">
      <c r="A161" s="27"/>
      <c r="B161" s="28"/>
      <c r="C161" s="28"/>
      <c r="D161" s="28"/>
      <c r="E161" s="28"/>
      <c r="F161" s="28"/>
      <c r="G161" s="80"/>
      <c r="H161" s="80"/>
      <c r="I161" s="80"/>
      <c r="J161" s="80"/>
      <c r="K161" s="80"/>
      <c r="L161" s="80"/>
      <c r="M161" s="80"/>
      <c r="N161" s="80"/>
    </row>
  </sheetData>
  <sheetProtection/>
  <mergeCells count="35">
    <mergeCell ref="G4:P4"/>
    <mergeCell ref="K6:K7"/>
    <mergeCell ref="E18:F18"/>
    <mergeCell ref="H6:H7"/>
    <mergeCell ref="C8:F8"/>
    <mergeCell ref="A2:M2"/>
    <mergeCell ref="A4:A7"/>
    <mergeCell ref="B4:B7"/>
    <mergeCell ref="C4:D7"/>
    <mergeCell ref="E4:F7"/>
    <mergeCell ref="J6:J7"/>
    <mergeCell ref="L5:P5"/>
    <mergeCell ref="I6:I7"/>
    <mergeCell ref="G5:K5"/>
    <mergeCell ref="E47:F47"/>
    <mergeCell ref="P6:P7"/>
    <mergeCell ref="N6:N7"/>
    <mergeCell ref="O6:O7"/>
    <mergeCell ref="L6:L7"/>
    <mergeCell ref="E14:F14"/>
    <mergeCell ref="E31:F31"/>
    <mergeCell ref="E43:F43"/>
    <mergeCell ref="M6:M7"/>
    <mergeCell ref="E58:F58"/>
    <mergeCell ref="D46:F46"/>
    <mergeCell ref="G6:G7"/>
    <mergeCell ref="E10:F10"/>
    <mergeCell ref="E52:F52"/>
    <mergeCell ref="D9:F9"/>
    <mergeCell ref="E57:F57"/>
    <mergeCell ref="E50:F50"/>
    <mergeCell ref="E27:F27"/>
    <mergeCell ref="E35:F35"/>
    <mergeCell ref="E22:F22"/>
    <mergeCell ref="E39:F39"/>
  </mergeCells>
  <printOptions/>
  <pageMargins left="0.5905511811023623" right="0.3937007874015748" top="0.31496062992125984" bottom="0.5511811023622047" header="0.2362204724409449" footer="0.4330708661417323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PageLayoutView="0" workbookViewId="0" topLeftCell="C1">
      <selection activeCell="O23" sqref="O23"/>
    </sheetView>
  </sheetViews>
  <sheetFormatPr defaultColWidth="11.57421875" defaultRowHeight="12.75"/>
  <cols>
    <col min="1" max="1" width="4.28125" style="0" customWidth="1"/>
    <col min="2" max="2" width="5.57421875" style="0" bestFit="1" customWidth="1"/>
    <col min="3" max="3" width="3.8515625" style="0" customWidth="1"/>
    <col min="4" max="4" width="8.57421875" style="0" customWidth="1"/>
    <col min="5" max="5" width="7.00390625" style="0" customWidth="1"/>
    <col min="6" max="6" width="34.140625" style="0" customWidth="1"/>
    <col min="7" max="7" width="12.140625" style="13" customWidth="1"/>
    <col min="8" max="11" width="11.140625" style="13" customWidth="1"/>
    <col min="12" max="12" width="11.421875" style="13" customWidth="1"/>
    <col min="13" max="13" width="11.140625" style="13" customWidth="1"/>
    <col min="14" max="14" width="11.8515625" style="13" customWidth="1"/>
    <col min="15" max="16" width="11.57421875" style="0" customWidth="1"/>
    <col min="17" max="17" width="2.140625" style="0" customWidth="1"/>
    <col min="18" max="20" width="11.57421875" style="0" customWidth="1"/>
    <col min="21" max="21" width="29.28125" style="0" customWidth="1"/>
    <col min="22" max="24" width="11.57421875" style="0" hidden="1" customWidth="1"/>
  </cols>
  <sheetData>
    <row r="1" spans="1:14" ht="20.25">
      <c r="A1" s="869" t="s">
        <v>584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79"/>
    </row>
    <row r="2" spans="1:14" ht="13.5" thickBot="1">
      <c r="A2" s="27"/>
      <c r="B2" s="27"/>
      <c r="C2" s="27"/>
      <c r="D2" s="27"/>
      <c r="E2" s="27"/>
      <c r="F2" s="27"/>
      <c r="G2" s="80"/>
      <c r="H2" s="80"/>
      <c r="I2" s="80"/>
      <c r="J2" s="80"/>
      <c r="K2" s="80"/>
      <c r="L2" s="80"/>
      <c r="M2" s="80"/>
      <c r="N2" s="80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41"/>
      <c r="B4" s="841"/>
      <c r="C4" s="841"/>
      <c r="D4" s="842"/>
      <c r="E4" s="841"/>
      <c r="F4" s="843"/>
      <c r="G4" s="853" t="s">
        <v>832</v>
      </c>
      <c r="H4" s="854"/>
      <c r="I4" s="855"/>
      <c r="J4" s="856"/>
      <c r="K4" s="857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3"/>
      <c r="G5" s="895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95" t="s">
        <v>840</v>
      </c>
      <c r="M5" s="822" t="s">
        <v>834</v>
      </c>
      <c r="N5" s="820" t="s">
        <v>883</v>
      </c>
      <c r="O5" s="820" t="s">
        <v>879</v>
      </c>
      <c r="P5" s="851" t="s">
        <v>880</v>
      </c>
    </row>
    <row r="6" spans="1:16" ht="27" customHeight="1" thickBot="1">
      <c r="A6" s="906"/>
      <c r="B6" s="906"/>
      <c r="C6" s="906"/>
      <c r="D6" s="907"/>
      <c r="E6" s="906"/>
      <c r="F6" s="873"/>
      <c r="G6" s="909"/>
      <c r="H6" s="908"/>
      <c r="I6" s="821"/>
      <c r="J6" s="911"/>
      <c r="K6" s="912"/>
      <c r="L6" s="909"/>
      <c r="M6" s="908"/>
      <c r="N6" s="821"/>
      <c r="O6" s="911"/>
      <c r="P6" s="912"/>
    </row>
    <row r="7" spans="1:16" ht="18.75" customHeight="1" thickBot="1">
      <c r="A7" s="152"/>
      <c r="B7" s="153"/>
      <c r="C7" s="825" t="s">
        <v>835</v>
      </c>
      <c r="D7" s="899"/>
      <c r="E7" s="899"/>
      <c r="F7" s="900"/>
      <c r="G7" s="154">
        <f aca="true" t="shared" si="0" ref="G7:P7">G26+G9+G14+G18+G20+G22+G35</f>
        <v>81.6</v>
      </c>
      <c r="H7" s="155">
        <f t="shared" si="0"/>
        <v>71.31605</v>
      </c>
      <c r="I7" s="155">
        <f t="shared" si="0"/>
        <v>104.7</v>
      </c>
      <c r="J7" s="155">
        <f t="shared" si="0"/>
        <v>5</v>
      </c>
      <c r="K7" s="155">
        <f t="shared" si="0"/>
        <v>109.7</v>
      </c>
      <c r="L7" s="154">
        <f t="shared" si="0"/>
        <v>1043.1</v>
      </c>
      <c r="M7" s="608">
        <f t="shared" si="0"/>
        <v>584.69966</v>
      </c>
      <c r="N7" s="608">
        <f t="shared" si="0"/>
        <v>1126.5</v>
      </c>
      <c r="O7" s="608">
        <f t="shared" si="0"/>
        <v>-21</v>
      </c>
      <c r="P7" s="608">
        <f t="shared" si="0"/>
        <v>1105.5</v>
      </c>
    </row>
    <row r="8" spans="1:16" s="15" customFormat="1" ht="12.75">
      <c r="A8" s="527" t="s">
        <v>38</v>
      </c>
      <c r="B8" s="81"/>
      <c r="C8" s="33" t="s">
        <v>98</v>
      </c>
      <c r="D8" s="905" t="s">
        <v>592</v>
      </c>
      <c r="E8" s="905"/>
      <c r="F8" s="905"/>
      <c r="G8" s="90">
        <f>SUM(G9+G14+G18+G20+G22)</f>
        <v>52</v>
      </c>
      <c r="H8" s="448">
        <f>SUM(H9+H14+H18+H20+H22)</f>
        <v>43.029</v>
      </c>
      <c r="I8" s="448">
        <f>SUM(I9+I14+I18+I20+I22)</f>
        <v>78.7</v>
      </c>
      <c r="J8" s="448">
        <f>SUM(J9+J14+J18+J20+J22)</f>
        <v>-5</v>
      </c>
      <c r="K8" s="449">
        <f>SUM(K9+K14+K18+K20+K22)</f>
        <v>73.7</v>
      </c>
      <c r="L8" s="609">
        <f>SUM(L9+L18+L20+L22)</f>
        <v>828.3</v>
      </c>
      <c r="M8" s="610">
        <f>SUM(M9+M18+M20+M22)</f>
        <v>457.84562000000005</v>
      </c>
      <c r="N8" s="610">
        <f>SUM(N9+N18+N20+N22)</f>
        <v>1116.5</v>
      </c>
      <c r="O8" s="610">
        <f>SUM(O9+O18+O20+O22)</f>
        <v>-21</v>
      </c>
      <c r="P8" s="611">
        <f>SUM(P9+P18+P20+P22)</f>
        <v>1095.5</v>
      </c>
    </row>
    <row r="9" spans="1:16" ht="12.75">
      <c r="A9" s="527" t="s">
        <v>39</v>
      </c>
      <c r="B9" s="53"/>
      <c r="C9" s="56"/>
      <c r="D9" s="35" t="s">
        <v>593</v>
      </c>
      <c r="E9" s="830" t="s">
        <v>594</v>
      </c>
      <c r="F9" s="831"/>
      <c r="G9" s="82">
        <f>SUM(G10:G13)</f>
        <v>51</v>
      </c>
      <c r="H9" s="91">
        <f>SUM(H10:H13)</f>
        <v>42.329</v>
      </c>
      <c r="I9" s="91">
        <f>SUM(I10:I13)</f>
        <v>51</v>
      </c>
      <c r="J9" s="91">
        <f>SUM(J10:J13)</f>
        <v>0</v>
      </c>
      <c r="K9" s="83">
        <f>SUM(K10:K13)</f>
        <v>51</v>
      </c>
      <c r="L9" s="37">
        <f>SUM(L10:L14)</f>
        <v>122.5</v>
      </c>
      <c r="M9" s="55">
        <f>SUM(M10:M14)</f>
        <v>1.9992</v>
      </c>
      <c r="N9" s="55">
        <f>SUM(N10:N14)</f>
        <v>94.5</v>
      </c>
      <c r="O9" s="55">
        <f>SUM(O10:O14)</f>
        <v>0</v>
      </c>
      <c r="P9" s="612">
        <f>SUM(P10:P14)</f>
        <v>94.5</v>
      </c>
    </row>
    <row r="10" spans="1:16" ht="12.75">
      <c r="A10" s="527" t="s">
        <v>40</v>
      </c>
      <c r="B10" s="53" t="s">
        <v>590</v>
      </c>
      <c r="C10" s="56"/>
      <c r="D10" s="61"/>
      <c r="E10" s="61" t="s">
        <v>159</v>
      </c>
      <c r="F10" s="65" t="s">
        <v>160</v>
      </c>
      <c r="G10" s="85">
        <v>33</v>
      </c>
      <c r="H10" s="92">
        <f>30807.23/1000</f>
        <v>30.80723</v>
      </c>
      <c r="I10" s="93">
        <v>33</v>
      </c>
      <c r="J10" s="93"/>
      <c r="K10" s="407">
        <f>I10+J10</f>
        <v>33</v>
      </c>
      <c r="L10" s="63"/>
      <c r="M10" s="64"/>
      <c r="N10" s="64"/>
      <c r="O10" s="118"/>
      <c r="P10" s="613">
        <f>N10+O10</f>
        <v>0</v>
      </c>
    </row>
    <row r="11" spans="1:16" ht="12.75">
      <c r="A11" s="527" t="s">
        <v>42</v>
      </c>
      <c r="B11" s="53" t="s">
        <v>590</v>
      </c>
      <c r="C11" s="56"/>
      <c r="D11" s="61"/>
      <c r="E11" s="61" t="s">
        <v>236</v>
      </c>
      <c r="F11" s="65" t="s">
        <v>595</v>
      </c>
      <c r="G11" s="85">
        <v>18</v>
      </c>
      <c r="H11" s="92">
        <f>(10693.13+828.64)/1000</f>
        <v>11.521769999999998</v>
      </c>
      <c r="I11" s="93">
        <v>18</v>
      </c>
      <c r="J11" s="93"/>
      <c r="K11" s="407">
        <f>I11+J11</f>
        <v>18</v>
      </c>
      <c r="L11" s="63"/>
      <c r="M11" s="64"/>
      <c r="N11" s="64"/>
      <c r="O11" s="118"/>
      <c r="P11" s="613">
        <f>N11+O11</f>
        <v>0</v>
      </c>
    </row>
    <row r="12" spans="1:24" ht="12.75">
      <c r="A12" s="527" t="s">
        <v>43</v>
      </c>
      <c r="B12" s="53"/>
      <c r="C12" s="56"/>
      <c r="D12" s="61"/>
      <c r="E12" s="61" t="s">
        <v>396</v>
      </c>
      <c r="F12" s="65" t="s">
        <v>596</v>
      </c>
      <c r="G12" s="85"/>
      <c r="H12" s="92"/>
      <c r="I12" s="92"/>
      <c r="J12" s="92"/>
      <c r="K12" s="407">
        <f>I12+J12</f>
        <v>0</v>
      </c>
      <c r="L12" s="63">
        <v>20.5</v>
      </c>
      <c r="M12" s="64">
        <f>952/1000</f>
        <v>0.952</v>
      </c>
      <c r="N12" s="64">
        <v>0</v>
      </c>
      <c r="O12" s="118"/>
      <c r="P12" s="613">
        <f>N12+O12</f>
        <v>0</v>
      </c>
      <c r="R12" s="737"/>
      <c r="S12" s="738"/>
      <c r="T12" s="738"/>
      <c r="U12" s="738"/>
      <c r="V12" s="738"/>
      <c r="W12" s="738"/>
      <c r="X12" s="738"/>
    </row>
    <row r="13" spans="1:24" ht="12.75">
      <c r="A13" s="527" t="s">
        <v>45</v>
      </c>
      <c r="B13" s="53" t="s">
        <v>150</v>
      </c>
      <c r="C13" s="56"/>
      <c r="D13" s="61"/>
      <c r="E13" s="61" t="s">
        <v>396</v>
      </c>
      <c r="F13" s="65" t="s">
        <v>919</v>
      </c>
      <c r="G13" s="85"/>
      <c r="H13" s="92"/>
      <c r="I13" s="92"/>
      <c r="J13" s="92"/>
      <c r="K13" s="407">
        <f>I13+J13</f>
        <v>0</v>
      </c>
      <c r="L13" s="63">
        <v>102</v>
      </c>
      <c r="M13" s="64">
        <f>(95.2+952)/1000</f>
        <v>1.0472000000000001</v>
      </c>
      <c r="N13" s="64">
        <v>94.5</v>
      </c>
      <c r="O13" s="118"/>
      <c r="P13" s="613">
        <f>N13+O13</f>
        <v>94.5</v>
      </c>
      <c r="R13" s="738"/>
      <c r="S13" s="738"/>
      <c r="T13" s="738"/>
      <c r="U13" s="738"/>
      <c r="V13" s="738"/>
      <c r="W13" s="738"/>
      <c r="X13" s="738"/>
    </row>
    <row r="14" spans="1:24" ht="12.75">
      <c r="A14" s="527" t="s">
        <v>47</v>
      </c>
      <c r="B14" s="53"/>
      <c r="C14" s="56"/>
      <c r="D14" s="133" t="s">
        <v>593</v>
      </c>
      <c r="E14" s="133"/>
      <c r="F14" s="134" t="s">
        <v>597</v>
      </c>
      <c r="G14" s="741">
        <f>SUM(G15:G17)</f>
        <v>1</v>
      </c>
      <c r="H14" s="450">
        <f>SUM(H15:H17)</f>
        <v>0.7</v>
      </c>
      <c r="I14" s="450">
        <f>SUM(I15:I17)</f>
        <v>1.7</v>
      </c>
      <c r="J14" s="450">
        <f aca="true" t="shared" si="1" ref="J14:O14">SUM(J15:J17)</f>
        <v>0</v>
      </c>
      <c r="K14" s="742">
        <f t="shared" si="1"/>
        <v>1.7</v>
      </c>
      <c r="L14" s="740">
        <f t="shared" si="1"/>
        <v>0</v>
      </c>
      <c r="M14" s="614">
        <f t="shared" si="1"/>
        <v>0</v>
      </c>
      <c r="N14" s="614">
        <f t="shared" si="1"/>
        <v>0</v>
      </c>
      <c r="O14" s="614">
        <f t="shared" si="1"/>
        <v>0</v>
      </c>
      <c r="P14" s="615">
        <f aca="true" t="shared" si="2" ref="P14:P24">N14+O14</f>
        <v>0</v>
      </c>
      <c r="R14" s="738"/>
      <c r="S14" s="738"/>
      <c r="T14" s="738"/>
      <c r="U14" s="738"/>
      <c r="V14" s="738"/>
      <c r="W14" s="738"/>
      <c r="X14" s="738"/>
    </row>
    <row r="15" spans="1:16" ht="12.75">
      <c r="A15" s="527" t="s">
        <v>48</v>
      </c>
      <c r="B15" s="30" t="s">
        <v>590</v>
      </c>
      <c r="C15" s="38"/>
      <c r="D15" s="39"/>
      <c r="E15" s="39" t="s">
        <v>104</v>
      </c>
      <c r="F15" s="71" t="s">
        <v>598</v>
      </c>
      <c r="G15" s="86">
        <v>1</v>
      </c>
      <c r="H15" s="93">
        <v>0.7</v>
      </c>
      <c r="I15" s="93">
        <v>1.2</v>
      </c>
      <c r="J15" s="93"/>
      <c r="K15" s="407">
        <f>I15+J15</f>
        <v>1.2</v>
      </c>
      <c r="L15" s="41"/>
      <c r="M15" s="118"/>
      <c r="N15" s="118"/>
      <c r="O15" s="118"/>
      <c r="P15" s="613">
        <f t="shared" si="2"/>
        <v>0</v>
      </c>
    </row>
    <row r="16" spans="1:16" ht="12.75">
      <c r="A16" s="527" t="s">
        <v>50</v>
      </c>
      <c r="B16" s="30" t="s">
        <v>590</v>
      </c>
      <c r="C16" s="38"/>
      <c r="D16" s="39"/>
      <c r="E16" s="39" t="s">
        <v>599</v>
      </c>
      <c r="F16" s="71" t="s">
        <v>600</v>
      </c>
      <c r="G16" s="86"/>
      <c r="H16" s="93"/>
      <c r="I16" s="93"/>
      <c r="J16" s="93"/>
      <c r="K16" s="407">
        <f>I16+J16</f>
        <v>0</v>
      </c>
      <c r="L16" s="41">
        <v>0</v>
      </c>
      <c r="M16" s="118">
        <v>0</v>
      </c>
      <c r="N16" s="64"/>
      <c r="O16" s="118"/>
      <c r="P16" s="613">
        <f t="shared" si="2"/>
        <v>0</v>
      </c>
    </row>
    <row r="17" spans="1:16" ht="12.75">
      <c r="A17" s="527" t="s">
        <v>51</v>
      </c>
      <c r="B17" s="30"/>
      <c r="C17" s="38"/>
      <c r="D17" s="39"/>
      <c r="E17" s="39" t="s">
        <v>236</v>
      </c>
      <c r="F17" s="71" t="s">
        <v>920</v>
      </c>
      <c r="G17" s="86"/>
      <c r="H17" s="93"/>
      <c r="I17" s="93">
        <v>0.5</v>
      </c>
      <c r="J17" s="93"/>
      <c r="K17" s="407">
        <f>I17+J17</f>
        <v>0.5</v>
      </c>
      <c r="L17" s="41"/>
      <c r="M17" s="118"/>
      <c r="N17" s="64"/>
      <c r="O17" s="118"/>
      <c r="P17" s="613">
        <f t="shared" si="2"/>
        <v>0</v>
      </c>
    </row>
    <row r="18" spans="1:16" ht="12.75">
      <c r="A18" s="527" t="s">
        <v>73</v>
      </c>
      <c r="B18" s="30"/>
      <c r="C18" s="38"/>
      <c r="D18" s="35" t="s">
        <v>101</v>
      </c>
      <c r="E18" s="830" t="s">
        <v>601</v>
      </c>
      <c r="F18" s="831"/>
      <c r="G18" s="82">
        <f aca="true" t="shared" si="3" ref="G18:O18">SUM(G19)</f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83">
        <f t="shared" si="3"/>
        <v>0</v>
      </c>
      <c r="L18" s="37">
        <f t="shared" si="3"/>
        <v>5.3</v>
      </c>
      <c r="M18" s="55">
        <f t="shared" si="3"/>
        <v>5.22596</v>
      </c>
      <c r="N18" s="55">
        <f t="shared" si="3"/>
        <v>1</v>
      </c>
      <c r="O18" s="55">
        <f t="shared" si="3"/>
        <v>0</v>
      </c>
      <c r="P18" s="615">
        <f t="shared" si="2"/>
        <v>1</v>
      </c>
    </row>
    <row r="19" spans="1:16" ht="12.75">
      <c r="A19" s="527" t="s">
        <v>76</v>
      </c>
      <c r="B19" s="30"/>
      <c r="C19" s="38"/>
      <c r="D19" s="39"/>
      <c r="E19" s="39" t="s">
        <v>362</v>
      </c>
      <c r="F19" s="71" t="s">
        <v>602</v>
      </c>
      <c r="G19" s="86"/>
      <c r="H19" s="93"/>
      <c r="I19" s="93"/>
      <c r="J19" s="93"/>
      <c r="K19" s="407">
        <f>I19+J19</f>
        <v>0</v>
      </c>
      <c r="L19" s="41">
        <v>5.3</v>
      </c>
      <c r="M19" s="118">
        <f>5225.96/1000</f>
        <v>5.22596</v>
      </c>
      <c r="N19" s="118">
        <v>1</v>
      </c>
      <c r="O19" s="118"/>
      <c r="P19" s="613">
        <f t="shared" si="2"/>
        <v>1</v>
      </c>
    </row>
    <row r="20" spans="1:16" ht="12.75">
      <c r="A20" s="527" t="s">
        <v>79</v>
      </c>
      <c r="B20" s="30"/>
      <c r="C20" s="38"/>
      <c r="D20" s="35" t="s">
        <v>603</v>
      </c>
      <c r="E20" s="830" t="s">
        <v>567</v>
      </c>
      <c r="F20" s="831"/>
      <c r="G20" s="82">
        <f aca="true" t="shared" si="4" ref="G20:O20">SUM(G21)</f>
        <v>0</v>
      </c>
      <c r="H20" s="91">
        <f t="shared" si="4"/>
        <v>0</v>
      </c>
      <c r="I20" s="91">
        <f t="shared" si="4"/>
        <v>0</v>
      </c>
      <c r="J20" s="91">
        <f t="shared" si="4"/>
        <v>0</v>
      </c>
      <c r="K20" s="83">
        <f t="shared" si="4"/>
        <v>0</v>
      </c>
      <c r="L20" s="37">
        <f t="shared" si="4"/>
        <v>0</v>
      </c>
      <c r="M20" s="55">
        <f t="shared" si="4"/>
        <v>0</v>
      </c>
      <c r="N20" s="55">
        <f t="shared" si="4"/>
        <v>0</v>
      </c>
      <c r="O20" s="55">
        <f t="shared" si="4"/>
        <v>0</v>
      </c>
      <c r="P20" s="615">
        <f t="shared" si="2"/>
        <v>0</v>
      </c>
    </row>
    <row r="21" spans="1:16" s="14" customFormat="1" ht="12.75">
      <c r="A21" s="527" t="s">
        <v>82</v>
      </c>
      <c r="B21" s="53" t="s">
        <v>150</v>
      </c>
      <c r="C21" s="56"/>
      <c r="D21" s="61"/>
      <c r="E21" s="61" t="s">
        <v>421</v>
      </c>
      <c r="F21" s="65" t="s">
        <v>604</v>
      </c>
      <c r="G21" s="85"/>
      <c r="H21" s="92"/>
      <c r="I21" s="92"/>
      <c r="J21" s="92"/>
      <c r="K21" s="388">
        <f>I21+J21</f>
        <v>0</v>
      </c>
      <c r="L21" s="63">
        <v>0</v>
      </c>
      <c r="M21" s="64">
        <v>0</v>
      </c>
      <c r="N21" s="64"/>
      <c r="O21" s="64"/>
      <c r="P21" s="613">
        <f t="shared" si="2"/>
        <v>0</v>
      </c>
    </row>
    <row r="22" spans="1:24" s="14" customFormat="1" ht="12.75">
      <c r="A22" s="527" t="s">
        <v>85</v>
      </c>
      <c r="B22" s="53"/>
      <c r="C22" s="56"/>
      <c r="D22" s="35" t="s">
        <v>605</v>
      </c>
      <c r="E22" s="830" t="s">
        <v>606</v>
      </c>
      <c r="F22" s="831"/>
      <c r="G22" s="683">
        <f aca="true" t="shared" si="5" ref="G22:O22">SUM(G23:G24)</f>
        <v>0</v>
      </c>
      <c r="H22" s="91">
        <f t="shared" si="5"/>
        <v>0</v>
      </c>
      <c r="I22" s="91">
        <f t="shared" si="5"/>
        <v>26</v>
      </c>
      <c r="J22" s="91">
        <f t="shared" si="5"/>
        <v>-5</v>
      </c>
      <c r="K22" s="679">
        <f t="shared" si="5"/>
        <v>21</v>
      </c>
      <c r="L22" s="311">
        <f t="shared" si="5"/>
        <v>700.5</v>
      </c>
      <c r="M22" s="55">
        <f t="shared" si="5"/>
        <v>450.62046000000004</v>
      </c>
      <c r="N22" s="55">
        <f t="shared" si="5"/>
        <v>1021</v>
      </c>
      <c r="O22" s="428">
        <f t="shared" si="5"/>
        <v>-21</v>
      </c>
      <c r="P22" s="615">
        <f t="shared" si="2"/>
        <v>1000</v>
      </c>
      <c r="R22" s="913" t="s">
        <v>1029</v>
      </c>
      <c r="S22" s="914"/>
      <c r="T22" s="914"/>
      <c r="U22" s="914"/>
      <c r="V22" s="914"/>
      <c r="W22" s="914"/>
      <c r="X22" s="914"/>
    </row>
    <row r="23" spans="1:24" s="14" customFormat="1" ht="12.75" customHeight="1">
      <c r="A23" s="527" t="s">
        <v>88</v>
      </c>
      <c r="B23" s="53" t="s">
        <v>150</v>
      </c>
      <c r="C23" s="56"/>
      <c r="D23" s="61"/>
      <c r="E23" s="61" t="s">
        <v>607</v>
      </c>
      <c r="F23" s="65" t="s">
        <v>608</v>
      </c>
      <c r="G23" s="85"/>
      <c r="H23" s="92"/>
      <c r="I23" s="92">
        <v>26</v>
      </c>
      <c r="J23" s="92">
        <v>-5</v>
      </c>
      <c r="K23" s="388">
        <f>I23+J23</f>
        <v>21</v>
      </c>
      <c r="L23" s="63">
        <v>700.5</v>
      </c>
      <c r="M23" s="64">
        <f>(80.82+156.43+450383.21)/1000</f>
        <v>450.62046000000004</v>
      </c>
      <c r="N23" s="64">
        <v>1021</v>
      </c>
      <c r="O23" s="64">
        <v>-21</v>
      </c>
      <c r="P23" s="613">
        <f t="shared" si="2"/>
        <v>1000</v>
      </c>
      <c r="R23" s="914"/>
      <c r="S23" s="914"/>
      <c r="T23" s="914"/>
      <c r="U23" s="914"/>
      <c r="V23" s="914"/>
      <c r="W23" s="914"/>
      <c r="X23" s="914"/>
    </row>
    <row r="24" spans="1:24" s="14" customFormat="1" ht="12.75">
      <c r="A24" s="527" t="s">
        <v>91</v>
      </c>
      <c r="B24" s="525"/>
      <c r="C24" s="320"/>
      <c r="D24" s="523"/>
      <c r="E24" s="526" t="s">
        <v>607</v>
      </c>
      <c r="F24" s="526" t="s">
        <v>921</v>
      </c>
      <c r="G24" s="744"/>
      <c r="H24" s="745"/>
      <c r="I24" s="745"/>
      <c r="J24" s="745"/>
      <c r="K24" s="746"/>
      <c r="L24" s="747"/>
      <c r="M24" s="748"/>
      <c r="N24" s="748">
        <v>0</v>
      </c>
      <c r="O24" s="748"/>
      <c r="P24" s="749">
        <f t="shared" si="2"/>
        <v>0</v>
      </c>
      <c r="R24" s="914"/>
      <c r="S24" s="914"/>
      <c r="T24" s="914"/>
      <c r="U24" s="914"/>
      <c r="V24" s="914"/>
      <c r="W24" s="914"/>
      <c r="X24" s="914"/>
    </row>
    <row r="25" spans="1:16" s="15" customFormat="1" ht="12.75">
      <c r="A25" s="527" t="s">
        <v>94</v>
      </c>
      <c r="B25" s="151"/>
      <c r="C25" s="78" t="s">
        <v>56</v>
      </c>
      <c r="D25" s="901" t="s">
        <v>57</v>
      </c>
      <c r="E25" s="902"/>
      <c r="F25" s="903"/>
      <c r="G25" s="90">
        <f aca="true" t="shared" si="6" ref="G25:P25">SUM(G26)</f>
        <v>29.6</v>
      </c>
      <c r="H25" s="448">
        <f t="shared" si="6"/>
        <v>28.28705</v>
      </c>
      <c r="I25" s="448">
        <f t="shared" si="6"/>
        <v>26</v>
      </c>
      <c r="J25" s="448">
        <f t="shared" si="6"/>
        <v>10</v>
      </c>
      <c r="K25" s="449">
        <f t="shared" si="6"/>
        <v>36</v>
      </c>
      <c r="L25" s="609">
        <f t="shared" si="6"/>
        <v>214.8</v>
      </c>
      <c r="M25" s="610">
        <f t="shared" si="6"/>
        <v>126.85404</v>
      </c>
      <c r="N25" s="610">
        <f t="shared" si="6"/>
        <v>10</v>
      </c>
      <c r="O25" s="610">
        <f t="shared" si="6"/>
        <v>0</v>
      </c>
      <c r="P25" s="611">
        <f t="shared" si="6"/>
        <v>10</v>
      </c>
    </row>
    <row r="26" spans="1:16" ht="12.75">
      <c r="A26" s="527" t="s">
        <v>97</v>
      </c>
      <c r="B26" s="56"/>
      <c r="C26" s="56"/>
      <c r="D26" s="35" t="s">
        <v>559</v>
      </c>
      <c r="E26" s="831" t="s">
        <v>560</v>
      </c>
      <c r="F26" s="904"/>
      <c r="G26" s="82">
        <f aca="true" t="shared" si="7" ref="G26:P26">SUM(G27:G33)</f>
        <v>29.6</v>
      </c>
      <c r="H26" s="91">
        <f t="shared" si="7"/>
        <v>28.28705</v>
      </c>
      <c r="I26" s="91">
        <f t="shared" si="7"/>
        <v>26</v>
      </c>
      <c r="J26" s="91">
        <f t="shared" si="7"/>
        <v>10</v>
      </c>
      <c r="K26" s="83">
        <f t="shared" si="7"/>
        <v>36</v>
      </c>
      <c r="L26" s="37">
        <f t="shared" si="7"/>
        <v>214.8</v>
      </c>
      <c r="M26" s="55">
        <f t="shared" si="7"/>
        <v>126.85404</v>
      </c>
      <c r="N26" s="55">
        <f t="shared" si="7"/>
        <v>10</v>
      </c>
      <c r="O26" s="55">
        <f t="shared" si="7"/>
        <v>0</v>
      </c>
      <c r="P26" s="612">
        <f t="shared" si="7"/>
        <v>10</v>
      </c>
    </row>
    <row r="27" spans="1:16" ht="12.75">
      <c r="A27" s="527" t="s">
        <v>100</v>
      </c>
      <c r="B27" s="30" t="s">
        <v>590</v>
      </c>
      <c r="C27" s="38"/>
      <c r="D27" s="84"/>
      <c r="E27" s="39" t="s">
        <v>170</v>
      </c>
      <c r="F27" s="71" t="s">
        <v>806</v>
      </c>
      <c r="G27" s="86">
        <v>1</v>
      </c>
      <c r="H27" s="93">
        <f>650.59/1000</f>
        <v>0.65059</v>
      </c>
      <c r="I27" s="93">
        <v>1</v>
      </c>
      <c r="J27" s="93"/>
      <c r="K27" s="388">
        <f aca="true" t="shared" si="8" ref="K27:K33">I27+J27</f>
        <v>1</v>
      </c>
      <c r="L27" s="41"/>
      <c r="M27" s="118"/>
      <c r="N27" s="118"/>
      <c r="O27" s="118"/>
      <c r="P27" s="616">
        <f aca="true" t="shared" si="9" ref="P27:P33">N27+O27</f>
        <v>0</v>
      </c>
    </row>
    <row r="28" spans="1:16" ht="12.75">
      <c r="A28" s="527" t="s">
        <v>103</v>
      </c>
      <c r="B28" s="30" t="s">
        <v>590</v>
      </c>
      <c r="C28" s="38"/>
      <c r="D28" s="84"/>
      <c r="E28" s="39" t="s">
        <v>170</v>
      </c>
      <c r="F28" s="71" t="s">
        <v>591</v>
      </c>
      <c r="G28" s="86">
        <v>5</v>
      </c>
      <c r="H28" s="93">
        <f>2818.23/1000</f>
        <v>2.8182300000000002</v>
      </c>
      <c r="I28" s="93">
        <v>5</v>
      </c>
      <c r="J28" s="93"/>
      <c r="K28" s="388">
        <f t="shared" si="8"/>
        <v>5</v>
      </c>
      <c r="L28" s="41"/>
      <c r="M28" s="118"/>
      <c r="N28" s="118"/>
      <c r="O28" s="118"/>
      <c r="P28" s="616">
        <f t="shared" si="9"/>
        <v>0</v>
      </c>
    </row>
    <row r="29" spans="1:21" ht="12.75">
      <c r="A29" s="527" t="s">
        <v>106</v>
      </c>
      <c r="B29" s="30" t="s">
        <v>590</v>
      </c>
      <c r="C29" s="38"/>
      <c r="D29" s="84"/>
      <c r="E29" s="39" t="s">
        <v>170</v>
      </c>
      <c r="F29" s="89" t="s">
        <v>805</v>
      </c>
      <c r="G29" s="86">
        <v>23.6</v>
      </c>
      <c r="H29" s="93">
        <f>24818.23/1000</f>
        <v>24.81823</v>
      </c>
      <c r="I29" s="93">
        <v>20</v>
      </c>
      <c r="J29" s="93">
        <v>10</v>
      </c>
      <c r="K29" s="388">
        <f t="shared" si="8"/>
        <v>30</v>
      </c>
      <c r="L29" s="41"/>
      <c r="M29" s="118"/>
      <c r="N29" s="118"/>
      <c r="O29" s="118"/>
      <c r="P29" s="616">
        <f t="shared" si="9"/>
        <v>0</v>
      </c>
      <c r="R29" s="910" t="s">
        <v>1078</v>
      </c>
      <c r="S29" s="910"/>
      <c r="T29" s="910"/>
      <c r="U29" s="910"/>
    </row>
    <row r="30" spans="1:21" s="14" customFormat="1" ht="12.75">
      <c r="A30" s="527" t="s">
        <v>108</v>
      </c>
      <c r="B30" s="53" t="s">
        <v>585</v>
      </c>
      <c r="C30" s="56"/>
      <c r="D30" s="84"/>
      <c r="E30" s="61" t="s">
        <v>421</v>
      </c>
      <c r="F30" s="65" t="s">
        <v>586</v>
      </c>
      <c r="G30" s="85"/>
      <c r="H30" s="92"/>
      <c r="I30" s="92"/>
      <c r="J30" s="92"/>
      <c r="K30" s="388">
        <f t="shared" si="8"/>
        <v>0</v>
      </c>
      <c r="L30" s="63">
        <v>27</v>
      </c>
      <c r="M30" s="64">
        <f>3816.33/1000</f>
        <v>3.81633</v>
      </c>
      <c r="N30" s="64"/>
      <c r="O30" s="64"/>
      <c r="P30" s="616">
        <f t="shared" si="9"/>
        <v>0</v>
      </c>
      <c r="R30" s="910"/>
      <c r="S30" s="910"/>
      <c r="T30" s="910"/>
      <c r="U30" s="910"/>
    </row>
    <row r="31" spans="1:16" ht="12.75">
      <c r="A31" s="527" t="s">
        <v>111</v>
      </c>
      <c r="B31" s="53"/>
      <c r="C31" s="56"/>
      <c r="D31" s="84"/>
      <c r="E31" s="61" t="s">
        <v>230</v>
      </c>
      <c r="F31" s="65" t="s">
        <v>587</v>
      </c>
      <c r="G31" s="85"/>
      <c r="H31" s="92"/>
      <c r="I31" s="92"/>
      <c r="J31" s="92"/>
      <c r="K31" s="388">
        <f t="shared" si="8"/>
        <v>0</v>
      </c>
      <c r="L31" s="63">
        <v>1</v>
      </c>
      <c r="M31" s="64">
        <f>743.2/1000</f>
        <v>0.7432000000000001</v>
      </c>
      <c r="N31" s="64">
        <v>10</v>
      </c>
      <c r="O31" s="118"/>
      <c r="P31" s="616">
        <f t="shared" si="9"/>
        <v>10</v>
      </c>
    </row>
    <row r="32" spans="1:16" ht="12.75">
      <c r="A32" s="527" t="s">
        <v>124</v>
      </c>
      <c r="B32" s="30"/>
      <c r="C32" s="38"/>
      <c r="D32" s="84"/>
      <c r="E32" s="39" t="s">
        <v>421</v>
      </c>
      <c r="F32" s="71" t="s">
        <v>589</v>
      </c>
      <c r="G32" s="86"/>
      <c r="H32" s="93"/>
      <c r="I32" s="93"/>
      <c r="J32" s="93"/>
      <c r="K32" s="388">
        <f t="shared" si="8"/>
        <v>0</v>
      </c>
      <c r="L32" s="41">
        <v>64.8</v>
      </c>
      <c r="M32" s="118">
        <f>621.43/1000</f>
        <v>0.6214299999999999</v>
      </c>
      <c r="N32" s="64"/>
      <c r="O32" s="118"/>
      <c r="P32" s="616">
        <f t="shared" si="9"/>
        <v>0</v>
      </c>
    </row>
    <row r="33" spans="1:16" ht="12.75">
      <c r="A33" s="527" t="s">
        <v>127</v>
      </c>
      <c r="B33" s="53"/>
      <c r="C33" s="56"/>
      <c r="D33" s="84"/>
      <c r="E33" s="61" t="s">
        <v>421</v>
      </c>
      <c r="F33" s="65" t="s">
        <v>588</v>
      </c>
      <c r="G33" s="85"/>
      <c r="H33" s="92"/>
      <c r="I33" s="92"/>
      <c r="J33" s="92"/>
      <c r="K33" s="388">
        <f t="shared" si="8"/>
        <v>0</v>
      </c>
      <c r="L33" s="63">
        <v>122</v>
      </c>
      <c r="M33" s="64">
        <f>121673.08/1000</f>
        <v>121.67308</v>
      </c>
      <c r="N33" s="64"/>
      <c r="O33" s="118"/>
      <c r="P33" s="616">
        <f t="shared" si="9"/>
        <v>0</v>
      </c>
    </row>
    <row r="34" spans="1:16" s="16" customFormat="1" ht="12.75">
      <c r="A34" s="527" t="s">
        <v>129</v>
      </c>
      <c r="B34" s="87"/>
      <c r="C34" s="32" t="s">
        <v>561</v>
      </c>
      <c r="D34" s="818" t="s">
        <v>609</v>
      </c>
      <c r="E34" s="818"/>
      <c r="F34" s="819"/>
      <c r="G34" s="90">
        <f aca="true" t="shared" si="10" ref="G34:P34">SUM(G35)</f>
        <v>0</v>
      </c>
      <c r="H34" s="448">
        <f t="shared" si="10"/>
        <v>0</v>
      </c>
      <c r="I34" s="448">
        <f t="shared" si="10"/>
        <v>0</v>
      </c>
      <c r="J34" s="448">
        <f t="shared" si="10"/>
        <v>0</v>
      </c>
      <c r="K34" s="449">
        <f t="shared" si="10"/>
        <v>0</v>
      </c>
      <c r="L34" s="609">
        <f t="shared" si="10"/>
        <v>0</v>
      </c>
      <c r="M34" s="610">
        <f t="shared" si="10"/>
        <v>0</v>
      </c>
      <c r="N34" s="610">
        <f t="shared" si="10"/>
        <v>0</v>
      </c>
      <c r="O34" s="610">
        <f t="shared" si="10"/>
        <v>0</v>
      </c>
      <c r="P34" s="611">
        <f t="shared" si="10"/>
        <v>0</v>
      </c>
    </row>
    <row r="35" spans="1:16" s="14" customFormat="1" ht="12.75">
      <c r="A35" s="527" t="s">
        <v>132</v>
      </c>
      <c r="B35" s="53"/>
      <c r="C35" s="56"/>
      <c r="D35" s="35" t="s">
        <v>610</v>
      </c>
      <c r="E35" s="830" t="s">
        <v>564</v>
      </c>
      <c r="F35" s="831"/>
      <c r="G35" s="82">
        <f aca="true" t="shared" si="11" ref="G35:P35">SUM(G36:G38)</f>
        <v>0</v>
      </c>
      <c r="H35" s="91">
        <f t="shared" si="11"/>
        <v>0</v>
      </c>
      <c r="I35" s="91">
        <f t="shared" si="11"/>
        <v>0</v>
      </c>
      <c r="J35" s="91">
        <f t="shared" si="11"/>
        <v>0</v>
      </c>
      <c r="K35" s="83">
        <f t="shared" si="11"/>
        <v>0</v>
      </c>
      <c r="L35" s="37">
        <f t="shared" si="11"/>
        <v>0</v>
      </c>
      <c r="M35" s="55">
        <f t="shared" si="11"/>
        <v>0</v>
      </c>
      <c r="N35" s="55">
        <f t="shared" si="11"/>
        <v>0</v>
      </c>
      <c r="O35" s="55">
        <f t="shared" si="11"/>
        <v>0</v>
      </c>
      <c r="P35" s="612">
        <f t="shared" si="11"/>
        <v>0</v>
      </c>
    </row>
    <row r="36" spans="1:16" s="14" customFormat="1" ht="12.75">
      <c r="A36" s="527" t="s">
        <v>135</v>
      </c>
      <c r="B36" s="53" t="s">
        <v>150</v>
      </c>
      <c r="C36" s="56"/>
      <c r="D36" s="61"/>
      <c r="E36" s="61" t="s">
        <v>421</v>
      </c>
      <c r="F36" s="65" t="s">
        <v>611</v>
      </c>
      <c r="G36" s="85"/>
      <c r="H36" s="92"/>
      <c r="I36" s="92"/>
      <c r="J36" s="92"/>
      <c r="K36" s="388">
        <f>I36+J36</f>
        <v>0</v>
      </c>
      <c r="L36" s="63">
        <v>0</v>
      </c>
      <c r="M36" s="64">
        <v>0</v>
      </c>
      <c r="N36" s="64"/>
      <c r="O36" s="64"/>
      <c r="P36" s="616">
        <f>N36+O36</f>
        <v>0</v>
      </c>
    </row>
    <row r="37" spans="1:16" s="14" customFormat="1" ht="12.75">
      <c r="A37" s="527" t="s">
        <v>137</v>
      </c>
      <c r="B37" s="53" t="s">
        <v>150</v>
      </c>
      <c r="C37" s="56"/>
      <c r="D37" s="61"/>
      <c r="E37" s="61" t="s">
        <v>421</v>
      </c>
      <c r="F37" s="65" t="s">
        <v>612</v>
      </c>
      <c r="G37" s="85"/>
      <c r="H37" s="92"/>
      <c r="I37" s="92"/>
      <c r="J37" s="92"/>
      <c r="K37" s="388">
        <f>I37+J37</f>
        <v>0</v>
      </c>
      <c r="L37" s="63">
        <v>0</v>
      </c>
      <c r="M37" s="64">
        <v>0</v>
      </c>
      <c r="N37" s="64"/>
      <c r="O37" s="64"/>
      <c r="P37" s="616">
        <f>N37+O37</f>
        <v>0</v>
      </c>
    </row>
    <row r="38" spans="1:16" s="14" customFormat="1" ht="13.5" thickBot="1">
      <c r="A38" s="527" t="s">
        <v>140</v>
      </c>
      <c r="B38" s="73" t="s">
        <v>585</v>
      </c>
      <c r="C38" s="74"/>
      <c r="D38" s="75"/>
      <c r="E38" s="75" t="s">
        <v>558</v>
      </c>
      <c r="F38" s="76" t="s">
        <v>613</v>
      </c>
      <c r="G38" s="96"/>
      <c r="H38" s="98"/>
      <c r="I38" s="98"/>
      <c r="J38" s="98"/>
      <c r="K38" s="408">
        <f>I38+J38</f>
        <v>0</v>
      </c>
      <c r="L38" s="617">
        <v>0</v>
      </c>
      <c r="M38" s="618">
        <v>0</v>
      </c>
      <c r="N38" s="618"/>
      <c r="O38" s="618"/>
      <c r="P38" s="619">
        <f>N38+O38</f>
        <v>0</v>
      </c>
    </row>
    <row r="39" spans="1:14" s="14" customFormat="1" ht="12.75">
      <c r="A39"/>
      <c r="B39"/>
      <c r="C39"/>
      <c r="D39"/>
      <c r="E39"/>
      <c r="F39"/>
      <c r="G39" s="13"/>
      <c r="H39" s="13"/>
      <c r="I39" s="13"/>
      <c r="J39" s="13"/>
      <c r="K39" s="13"/>
      <c r="L39" s="13"/>
      <c r="M39" s="13"/>
      <c r="N39" s="13"/>
    </row>
    <row r="40" spans="1:14" s="14" customFormat="1" ht="12.75">
      <c r="A40"/>
      <c r="B40"/>
      <c r="C40"/>
      <c r="D40"/>
      <c r="E40"/>
      <c r="F40"/>
      <c r="G40" s="13"/>
      <c r="H40" s="13"/>
      <c r="I40" s="13"/>
      <c r="J40" s="13"/>
      <c r="K40" s="13"/>
      <c r="L40" s="13"/>
      <c r="M40" s="13"/>
      <c r="N40" s="13"/>
    </row>
  </sheetData>
  <sheetProtection/>
  <mergeCells count="30">
    <mergeCell ref="R29:U30"/>
    <mergeCell ref="G4:K4"/>
    <mergeCell ref="L4:P4"/>
    <mergeCell ref="J5:J6"/>
    <mergeCell ref="K5:K6"/>
    <mergeCell ref="O5:O6"/>
    <mergeCell ref="R22:X24"/>
    <mergeCell ref="P5:P6"/>
    <mergeCell ref="N5:N6"/>
    <mergeCell ref="M5:M6"/>
    <mergeCell ref="A1:M1"/>
    <mergeCell ref="A3:A6"/>
    <mergeCell ref="B3:B6"/>
    <mergeCell ref="C3:D6"/>
    <mergeCell ref="E3:F6"/>
    <mergeCell ref="H5:H6"/>
    <mergeCell ref="I5:I6"/>
    <mergeCell ref="G5:G6"/>
    <mergeCell ref="L5:L6"/>
    <mergeCell ref="G3:P3"/>
    <mergeCell ref="C7:F7"/>
    <mergeCell ref="D25:F25"/>
    <mergeCell ref="D34:F34"/>
    <mergeCell ref="E35:F35"/>
    <mergeCell ref="E26:F26"/>
    <mergeCell ref="D8:F8"/>
    <mergeCell ref="E9:F9"/>
    <mergeCell ref="E18:F18"/>
    <mergeCell ref="E20:F20"/>
    <mergeCell ref="E22:F22"/>
  </mergeCells>
  <printOptions/>
  <pageMargins left="0.7" right="0.7" top="0.63" bottom="0.75" header="0.3" footer="0.3"/>
  <pageSetup fitToHeight="1" fitToWidth="1"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40"/>
  <sheetViews>
    <sheetView zoomScale="90" zoomScaleNormal="90" zoomScalePageLayoutView="0" workbookViewId="0" topLeftCell="A37">
      <selection activeCell="O52" sqref="O52"/>
    </sheetView>
  </sheetViews>
  <sheetFormatPr defaultColWidth="11.57421875" defaultRowHeight="12.75"/>
  <cols>
    <col min="1" max="1" width="4.421875" style="0" customWidth="1"/>
    <col min="2" max="2" width="5.57421875" style="0" customWidth="1"/>
    <col min="3" max="3" width="5.00390625" style="0" customWidth="1"/>
    <col min="4" max="4" width="6.140625" style="0" customWidth="1"/>
    <col min="5" max="5" width="6.7109375" style="0" customWidth="1"/>
    <col min="6" max="6" width="37.140625" style="0" customWidth="1"/>
    <col min="7" max="7" width="11.28125" style="17" customWidth="1"/>
    <col min="8" max="8" width="11.421875" style="17" customWidth="1"/>
    <col min="9" max="11" width="11.57421875" style="17" customWidth="1"/>
    <col min="12" max="12" width="10.8515625" style="17" customWidth="1"/>
    <col min="13" max="13" width="11.28125" style="17" customWidth="1"/>
    <col min="14" max="14" width="12.8515625" style="17" customWidth="1"/>
    <col min="15" max="16" width="11.57421875" style="0" customWidth="1"/>
    <col min="17" max="17" width="1.421875" style="0" customWidth="1"/>
  </cols>
  <sheetData>
    <row r="1" spans="1:14" ht="20.25">
      <c r="A1" s="864" t="s">
        <v>614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26"/>
    </row>
    <row r="2" spans="1:14" ht="13.5" thickBot="1">
      <c r="A2" s="27"/>
      <c r="B2" s="27"/>
      <c r="C2" s="27"/>
      <c r="D2" s="27"/>
      <c r="E2" s="27"/>
      <c r="F2" s="27"/>
      <c r="G2" s="29"/>
      <c r="H2" s="29"/>
      <c r="I2" s="29"/>
      <c r="J2" s="29"/>
      <c r="K2" s="29"/>
      <c r="L2" s="29"/>
      <c r="M2" s="29"/>
      <c r="N2" s="29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915" t="s">
        <v>37</v>
      </c>
      <c r="H3" s="916"/>
      <c r="I3" s="916"/>
      <c r="J3" s="916"/>
      <c r="K3" s="916"/>
      <c r="L3" s="916"/>
      <c r="M3" s="916"/>
      <c r="N3" s="916"/>
      <c r="O3" s="783"/>
      <c r="P3" s="784"/>
    </row>
    <row r="4" spans="1:16" ht="13.5" thickBot="1">
      <c r="A4" s="841"/>
      <c r="B4" s="841"/>
      <c r="C4" s="841"/>
      <c r="D4" s="842"/>
      <c r="E4" s="841"/>
      <c r="F4" s="843"/>
      <c r="G4" s="858" t="s">
        <v>832</v>
      </c>
      <c r="H4" s="859"/>
      <c r="I4" s="860"/>
      <c r="J4" s="883"/>
      <c r="K4" s="884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3"/>
      <c r="G5" s="895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95" t="s">
        <v>840</v>
      </c>
      <c r="M5" s="822" t="s">
        <v>834</v>
      </c>
      <c r="N5" s="820" t="s">
        <v>883</v>
      </c>
      <c r="O5" s="820" t="s">
        <v>879</v>
      </c>
      <c r="P5" s="851" t="s">
        <v>880</v>
      </c>
    </row>
    <row r="6" spans="1:16" ht="36" customHeight="1" thickBot="1">
      <c r="A6" s="841"/>
      <c r="B6" s="841"/>
      <c r="C6" s="841"/>
      <c r="D6" s="842"/>
      <c r="E6" s="841"/>
      <c r="F6" s="843"/>
      <c r="G6" s="909"/>
      <c r="H6" s="908"/>
      <c r="I6" s="821"/>
      <c r="J6" s="911"/>
      <c r="K6" s="912"/>
      <c r="L6" s="909"/>
      <c r="M6" s="908"/>
      <c r="N6" s="821"/>
      <c r="O6" s="911"/>
      <c r="P6" s="912"/>
    </row>
    <row r="7" spans="1:17" ht="27.75" customHeight="1" thickBot="1">
      <c r="A7" s="147"/>
      <c r="B7" s="148"/>
      <c r="C7" s="917" t="s">
        <v>838</v>
      </c>
      <c r="D7" s="918"/>
      <c r="E7" s="918"/>
      <c r="F7" s="918"/>
      <c r="G7" s="149">
        <f aca="true" t="shared" si="0" ref="G7:P7">G9+G76</f>
        <v>33.1</v>
      </c>
      <c r="H7" s="150">
        <f t="shared" si="0"/>
        <v>28.373</v>
      </c>
      <c r="I7" s="150">
        <f t="shared" si="0"/>
        <v>46.5</v>
      </c>
      <c r="J7" s="150">
        <f t="shared" si="0"/>
        <v>0</v>
      </c>
      <c r="K7" s="150">
        <f t="shared" si="0"/>
        <v>46.5</v>
      </c>
      <c r="L7" s="149">
        <f t="shared" si="0"/>
        <v>1049.9</v>
      </c>
      <c r="M7" s="150">
        <f t="shared" si="0"/>
        <v>506.90000000000003</v>
      </c>
      <c r="N7" s="705">
        <f t="shared" si="0"/>
        <v>923</v>
      </c>
      <c r="O7" s="705">
        <f t="shared" si="0"/>
        <v>43</v>
      </c>
      <c r="P7" s="706">
        <f t="shared" si="0"/>
        <v>966</v>
      </c>
      <c r="Q7" s="707"/>
    </row>
    <row r="8" spans="1:17" s="16" customFormat="1" ht="12.75">
      <c r="A8" s="502" t="s">
        <v>38</v>
      </c>
      <c r="B8" s="77"/>
      <c r="C8" s="52">
        <v>4</v>
      </c>
      <c r="D8" s="920" t="s">
        <v>57</v>
      </c>
      <c r="E8" s="920"/>
      <c r="F8" s="921"/>
      <c r="G8" s="310">
        <f aca="true" t="shared" si="1" ref="G8:P8">SUM(G9+G76)</f>
        <v>33.1</v>
      </c>
      <c r="H8" s="420">
        <f t="shared" si="1"/>
        <v>28.373</v>
      </c>
      <c r="I8" s="185">
        <f t="shared" si="1"/>
        <v>46.5</v>
      </c>
      <c r="J8" s="185">
        <f t="shared" si="1"/>
        <v>0</v>
      </c>
      <c r="K8" s="436">
        <f t="shared" si="1"/>
        <v>46.5</v>
      </c>
      <c r="L8" s="427">
        <f t="shared" si="1"/>
        <v>1049.9</v>
      </c>
      <c r="M8" s="441">
        <f t="shared" si="1"/>
        <v>506.90000000000003</v>
      </c>
      <c r="N8" s="708">
        <f t="shared" si="1"/>
        <v>923</v>
      </c>
      <c r="O8" s="708">
        <f t="shared" si="1"/>
        <v>43</v>
      </c>
      <c r="P8" s="709">
        <f t="shared" si="1"/>
        <v>966</v>
      </c>
      <c r="Q8" s="710"/>
    </row>
    <row r="9" spans="1:17" s="14" customFormat="1" ht="12.75">
      <c r="A9" s="502" t="s">
        <v>39</v>
      </c>
      <c r="B9" s="54"/>
      <c r="C9" s="28"/>
      <c r="D9" s="35" t="s">
        <v>575</v>
      </c>
      <c r="E9" s="861" t="s">
        <v>576</v>
      </c>
      <c r="F9" s="833"/>
      <c r="G9" s="311">
        <f>SUM(G10+G25+G29+G38+G35+G60)</f>
        <v>29.2</v>
      </c>
      <c r="H9" s="421">
        <f>SUM(H10+H25+H29+H38+H35+H60)</f>
        <v>28.273</v>
      </c>
      <c r="I9" s="186">
        <f>SUM(I10+I25+I29+I38+I35+I60)</f>
        <v>46.5</v>
      </c>
      <c r="J9" s="186">
        <f>SUM(J10+J25+J29+J38+J35+J60)</f>
        <v>0</v>
      </c>
      <c r="K9" s="201">
        <f>SUM(K10+K25+K29+K38+K35+K60)</f>
        <v>46.5</v>
      </c>
      <c r="L9" s="428">
        <f>SUM(L10+L25+L29+L35+L38+L60)</f>
        <v>1049.9</v>
      </c>
      <c r="M9" s="409">
        <f>SUM(M10+M25+M29+M35+M38+M60)</f>
        <v>506.90000000000003</v>
      </c>
      <c r="N9" s="711">
        <f>SUM(N10+N25+N29+N35+N38+N60)</f>
        <v>923</v>
      </c>
      <c r="O9" s="711">
        <f>SUM(O10+O25+O29+O35+O38+O60)</f>
        <v>43</v>
      </c>
      <c r="P9" s="712">
        <f>SUM(P10+P25+P29+P35+P38+P60)</f>
        <v>966</v>
      </c>
      <c r="Q9" s="713"/>
    </row>
    <row r="10" spans="1:17" s="14" customFormat="1" ht="12.75">
      <c r="A10" s="502" t="s">
        <v>40</v>
      </c>
      <c r="B10" s="53"/>
      <c r="C10" s="56"/>
      <c r="D10" s="28"/>
      <c r="E10" s="834" t="s">
        <v>577</v>
      </c>
      <c r="F10" s="835"/>
      <c r="G10" s="312">
        <f aca="true" t="shared" si="2" ref="G10:P10">SUM(G11:G24)</f>
        <v>0</v>
      </c>
      <c r="H10" s="422">
        <f t="shared" si="2"/>
        <v>0</v>
      </c>
      <c r="I10" s="188">
        <f t="shared" si="2"/>
        <v>0</v>
      </c>
      <c r="J10" s="188">
        <f t="shared" si="2"/>
        <v>0</v>
      </c>
      <c r="K10" s="437">
        <f t="shared" si="2"/>
        <v>0</v>
      </c>
      <c r="L10" s="429">
        <f t="shared" si="2"/>
        <v>68.2</v>
      </c>
      <c r="M10" s="410">
        <f t="shared" si="2"/>
        <v>59.099999999999994</v>
      </c>
      <c r="N10" s="714">
        <f t="shared" si="2"/>
        <v>0</v>
      </c>
      <c r="O10" s="714">
        <f t="shared" si="2"/>
        <v>0</v>
      </c>
      <c r="P10" s="715">
        <f t="shared" si="2"/>
        <v>0</v>
      </c>
      <c r="Q10" s="713"/>
    </row>
    <row r="11" spans="1:17" s="14" customFormat="1" ht="12.75">
      <c r="A11" s="502" t="s">
        <v>42</v>
      </c>
      <c r="B11" s="53"/>
      <c r="C11" s="61"/>
      <c r="D11" s="61"/>
      <c r="E11" s="62" t="s">
        <v>578</v>
      </c>
      <c r="F11" s="54" t="s">
        <v>615</v>
      </c>
      <c r="G11" s="503"/>
      <c r="H11" s="423"/>
      <c r="I11" s="200"/>
      <c r="J11" s="200"/>
      <c r="K11" s="438">
        <f aca="true" t="shared" si="3" ref="K11:K16">I11+J11</f>
        <v>0</v>
      </c>
      <c r="L11" s="430">
        <v>5</v>
      </c>
      <c r="M11" s="442">
        <v>5</v>
      </c>
      <c r="N11" s="601"/>
      <c r="O11" s="601"/>
      <c r="P11" s="716">
        <f aca="true" t="shared" si="4" ref="P11:P16">N11+O11</f>
        <v>0</v>
      </c>
      <c r="Q11" s="713"/>
    </row>
    <row r="12" spans="1:17" s="14" customFormat="1" ht="12.75">
      <c r="A12" s="502" t="s">
        <v>43</v>
      </c>
      <c r="B12" s="53" t="s">
        <v>616</v>
      </c>
      <c r="C12" s="56"/>
      <c r="D12" s="61"/>
      <c r="E12" s="62" t="s">
        <v>578</v>
      </c>
      <c r="F12" s="54" t="s">
        <v>617</v>
      </c>
      <c r="G12" s="503"/>
      <c r="H12" s="423"/>
      <c r="I12" s="200"/>
      <c r="J12" s="200"/>
      <c r="K12" s="438">
        <f t="shared" si="3"/>
        <v>0</v>
      </c>
      <c r="L12" s="430">
        <v>4</v>
      </c>
      <c r="M12" s="442">
        <v>4</v>
      </c>
      <c r="N12" s="601"/>
      <c r="O12" s="601"/>
      <c r="P12" s="716">
        <f t="shared" si="4"/>
        <v>0</v>
      </c>
      <c r="Q12" s="713"/>
    </row>
    <row r="13" spans="1:17" s="14" customFormat="1" ht="12.75">
      <c r="A13" s="502" t="s">
        <v>45</v>
      </c>
      <c r="B13" s="53" t="s">
        <v>616</v>
      </c>
      <c r="C13" s="56"/>
      <c r="D13" s="61"/>
      <c r="E13" s="62" t="s">
        <v>578</v>
      </c>
      <c r="F13" s="54" t="s">
        <v>618</v>
      </c>
      <c r="G13" s="503"/>
      <c r="H13" s="423"/>
      <c r="I13" s="200"/>
      <c r="J13" s="200"/>
      <c r="K13" s="438">
        <f t="shared" si="3"/>
        <v>0</v>
      </c>
      <c r="L13" s="430">
        <v>5</v>
      </c>
      <c r="M13" s="442">
        <v>3.6</v>
      </c>
      <c r="N13" s="601"/>
      <c r="O13" s="601"/>
      <c r="P13" s="716">
        <f t="shared" si="4"/>
        <v>0</v>
      </c>
      <c r="Q13" s="713"/>
    </row>
    <row r="14" spans="1:17" s="14" customFormat="1" ht="12.75">
      <c r="A14" s="502" t="s">
        <v>47</v>
      </c>
      <c r="B14" s="53" t="s">
        <v>616</v>
      </c>
      <c r="C14" s="56"/>
      <c r="D14" s="61"/>
      <c r="E14" s="62" t="s">
        <v>578</v>
      </c>
      <c r="F14" s="54" t="s">
        <v>619</v>
      </c>
      <c r="G14" s="503"/>
      <c r="H14" s="423"/>
      <c r="I14" s="200"/>
      <c r="J14" s="200"/>
      <c r="K14" s="438">
        <f t="shared" si="3"/>
        <v>0</v>
      </c>
      <c r="L14" s="430">
        <v>4.2</v>
      </c>
      <c r="M14" s="442">
        <v>4.2</v>
      </c>
      <c r="N14" s="601"/>
      <c r="O14" s="601"/>
      <c r="P14" s="716">
        <f t="shared" si="4"/>
        <v>0</v>
      </c>
      <c r="Q14" s="713"/>
    </row>
    <row r="15" spans="1:17" s="14" customFormat="1" ht="12.75">
      <c r="A15" s="502" t="s">
        <v>48</v>
      </c>
      <c r="B15" s="53" t="s">
        <v>616</v>
      </c>
      <c r="C15" s="56"/>
      <c r="D15" s="61"/>
      <c r="E15" s="62" t="s">
        <v>578</v>
      </c>
      <c r="F15" s="54" t="s">
        <v>620</v>
      </c>
      <c r="G15" s="503"/>
      <c r="H15" s="423"/>
      <c r="I15" s="200"/>
      <c r="J15" s="200"/>
      <c r="K15" s="438">
        <f t="shared" si="3"/>
        <v>0</v>
      </c>
      <c r="L15" s="430">
        <v>48</v>
      </c>
      <c r="M15" s="442">
        <v>42.3</v>
      </c>
      <c r="N15" s="601"/>
      <c r="O15" s="601"/>
      <c r="P15" s="716">
        <f t="shared" si="4"/>
        <v>0</v>
      </c>
      <c r="Q15" s="713"/>
    </row>
    <row r="16" spans="1:17" s="14" customFormat="1" ht="12.75">
      <c r="A16" s="502" t="s">
        <v>50</v>
      </c>
      <c r="B16" s="53" t="s">
        <v>616</v>
      </c>
      <c r="C16" s="56"/>
      <c r="D16" s="504"/>
      <c r="E16" s="62" t="s">
        <v>578</v>
      </c>
      <c r="F16" s="54" t="s">
        <v>621</v>
      </c>
      <c r="G16" s="514"/>
      <c r="H16" s="424"/>
      <c r="I16" s="515"/>
      <c r="J16" s="515"/>
      <c r="K16" s="516">
        <f t="shared" si="3"/>
        <v>0</v>
      </c>
      <c r="L16" s="432">
        <v>2</v>
      </c>
      <c r="M16" s="443">
        <v>0</v>
      </c>
      <c r="N16" s="717"/>
      <c r="O16" s="717"/>
      <c r="P16" s="718">
        <f t="shared" si="4"/>
        <v>0</v>
      </c>
      <c r="Q16" s="713"/>
    </row>
    <row r="17" spans="1:17" ht="12.75">
      <c r="A17" s="502" t="s">
        <v>51</v>
      </c>
      <c r="B17" s="505"/>
      <c r="C17" s="506"/>
      <c r="E17" s="62" t="s">
        <v>578</v>
      </c>
      <c r="F17" s="54" t="s">
        <v>913</v>
      </c>
      <c r="G17" s="520"/>
      <c r="H17" s="521"/>
      <c r="I17" s="521"/>
      <c r="J17" s="521"/>
      <c r="K17" s="562"/>
      <c r="L17" s="520"/>
      <c r="M17" s="521"/>
      <c r="N17" s="606"/>
      <c r="O17" s="719"/>
      <c r="P17" s="720"/>
      <c r="Q17" s="707"/>
    </row>
    <row r="18" spans="1:17" s="14" customFormat="1" ht="12.75">
      <c r="A18" s="502" t="s">
        <v>73</v>
      </c>
      <c r="B18" s="53" t="s">
        <v>616</v>
      </c>
      <c r="C18" s="56"/>
      <c r="D18" s="504"/>
      <c r="E18" s="62" t="s">
        <v>578</v>
      </c>
      <c r="F18" s="54" t="s">
        <v>914</v>
      </c>
      <c r="G18" s="517"/>
      <c r="H18" s="425"/>
      <c r="I18" s="518"/>
      <c r="J18" s="518"/>
      <c r="K18" s="519">
        <f>I18+J18</f>
        <v>0</v>
      </c>
      <c r="L18" s="522">
        <v>0</v>
      </c>
      <c r="M18" s="51">
        <v>0</v>
      </c>
      <c r="N18" s="601"/>
      <c r="O18" s="601"/>
      <c r="P18" s="721">
        <f>N18+O18</f>
        <v>0</v>
      </c>
      <c r="Q18" s="713"/>
    </row>
    <row r="19" spans="1:17" s="14" customFormat="1" ht="12.75">
      <c r="A19" s="502" t="s">
        <v>76</v>
      </c>
      <c r="B19" s="53"/>
      <c r="C19" s="56"/>
      <c r="D19" s="61"/>
      <c r="E19" s="62" t="s">
        <v>578</v>
      </c>
      <c r="F19" s="54" t="s">
        <v>915</v>
      </c>
      <c r="G19" s="503"/>
      <c r="H19" s="423"/>
      <c r="I19" s="200"/>
      <c r="J19" s="200"/>
      <c r="K19" s="438"/>
      <c r="L19" s="522"/>
      <c r="M19" s="51"/>
      <c r="N19" s="601"/>
      <c r="O19" s="601"/>
      <c r="P19" s="721"/>
      <c r="Q19" s="713"/>
    </row>
    <row r="20" spans="1:17" ht="12.75">
      <c r="A20" s="502" t="s">
        <v>79</v>
      </c>
      <c r="B20" s="505"/>
      <c r="C20" s="506"/>
      <c r="D20" s="507"/>
      <c r="E20" s="62" t="s">
        <v>578</v>
      </c>
      <c r="F20" s="54" t="s">
        <v>916</v>
      </c>
      <c r="G20" s="508"/>
      <c r="H20" s="509"/>
      <c r="I20" s="509"/>
      <c r="J20" s="509"/>
      <c r="K20" s="510"/>
      <c r="L20" s="520"/>
      <c r="M20" s="521"/>
      <c r="N20" s="606"/>
      <c r="O20" s="719"/>
      <c r="P20" s="720"/>
      <c r="Q20" s="707"/>
    </row>
    <row r="21" spans="1:17" ht="12.75">
      <c r="A21" s="502" t="s">
        <v>82</v>
      </c>
      <c r="B21" s="505"/>
      <c r="C21" s="506"/>
      <c r="D21" s="507"/>
      <c r="E21" s="62" t="s">
        <v>578</v>
      </c>
      <c r="F21" s="54" t="s">
        <v>917</v>
      </c>
      <c r="G21" s="511"/>
      <c r="H21" s="512"/>
      <c r="I21" s="512"/>
      <c r="J21" s="512"/>
      <c r="K21" s="513"/>
      <c r="L21" s="520"/>
      <c r="M21" s="521"/>
      <c r="N21" s="606"/>
      <c r="O21" s="719"/>
      <c r="P21" s="720"/>
      <c r="Q21" s="707"/>
    </row>
    <row r="22" spans="1:17" s="14" customFormat="1" ht="12.75">
      <c r="A22" s="502" t="s">
        <v>85</v>
      </c>
      <c r="B22" s="53"/>
      <c r="C22" s="56"/>
      <c r="D22" s="61"/>
      <c r="E22" s="62" t="s">
        <v>578</v>
      </c>
      <c r="F22" s="54" t="s">
        <v>901</v>
      </c>
      <c r="G22" s="503"/>
      <c r="H22" s="423"/>
      <c r="I22" s="200"/>
      <c r="J22" s="200"/>
      <c r="K22" s="438"/>
      <c r="L22" s="522"/>
      <c r="M22" s="51"/>
      <c r="N22" s="601"/>
      <c r="O22" s="601"/>
      <c r="P22" s="721"/>
      <c r="Q22" s="713"/>
    </row>
    <row r="23" spans="1:17" s="14" customFormat="1" ht="12.75">
      <c r="A23" s="502" t="s">
        <v>88</v>
      </c>
      <c r="B23" s="53"/>
      <c r="C23" s="56"/>
      <c r="D23" s="61"/>
      <c r="E23" s="62" t="s">
        <v>578</v>
      </c>
      <c r="F23" s="54" t="s">
        <v>902</v>
      </c>
      <c r="G23" s="503"/>
      <c r="H23" s="423"/>
      <c r="I23" s="200"/>
      <c r="J23" s="200"/>
      <c r="K23" s="438"/>
      <c r="L23" s="522"/>
      <c r="M23" s="51"/>
      <c r="N23" s="601"/>
      <c r="O23" s="601"/>
      <c r="P23" s="721"/>
      <c r="Q23" s="713"/>
    </row>
    <row r="24" spans="1:17" s="14" customFormat="1" ht="12.75">
      <c r="A24" s="502" t="s">
        <v>91</v>
      </c>
      <c r="B24" s="53" t="s">
        <v>616</v>
      </c>
      <c r="C24" s="56"/>
      <c r="D24" s="61"/>
      <c r="E24" s="62" t="s">
        <v>578</v>
      </c>
      <c r="F24" s="54" t="s">
        <v>918</v>
      </c>
      <c r="G24" s="503"/>
      <c r="H24" s="423"/>
      <c r="I24" s="200"/>
      <c r="J24" s="200"/>
      <c r="K24" s="438">
        <f>I24+J24</f>
        <v>0</v>
      </c>
      <c r="L24" s="433">
        <v>0</v>
      </c>
      <c r="M24" s="444">
        <v>0</v>
      </c>
      <c r="N24" s="722"/>
      <c r="O24" s="722"/>
      <c r="P24" s="723">
        <f>N24+O24</f>
        <v>0</v>
      </c>
      <c r="Q24" s="713"/>
    </row>
    <row r="25" spans="1:17" s="14" customFormat="1" ht="12.75">
      <c r="A25" s="502" t="s">
        <v>94</v>
      </c>
      <c r="B25" s="53"/>
      <c r="C25" s="56"/>
      <c r="D25" s="28"/>
      <c r="E25" s="834" t="s">
        <v>622</v>
      </c>
      <c r="F25" s="835"/>
      <c r="G25" s="312">
        <f aca="true" t="shared" si="5" ref="G25:P25">SUM(G26:G28)</f>
        <v>0</v>
      </c>
      <c r="H25" s="422">
        <f t="shared" si="5"/>
        <v>0</v>
      </c>
      <c r="I25" s="188">
        <f t="shared" si="5"/>
        <v>0</v>
      </c>
      <c r="J25" s="188">
        <f t="shared" si="5"/>
        <v>0</v>
      </c>
      <c r="K25" s="437">
        <f t="shared" si="5"/>
        <v>0</v>
      </c>
      <c r="L25" s="429">
        <f t="shared" si="5"/>
        <v>38</v>
      </c>
      <c r="M25" s="410">
        <f t="shared" si="5"/>
        <v>23.2</v>
      </c>
      <c r="N25" s="714">
        <f t="shared" si="5"/>
        <v>8</v>
      </c>
      <c r="O25" s="714">
        <f t="shared" si="5"/>
        <v>0</v>
      </c>
      <c r="P25" s="715">
        <f t="shared" si="5"/>
        <v>8</v>
      </c>
      <c r="Q25" s="713"/>
    </row>
    <row r="26" spans="1:17" s="14" customFormat="1" ht="12.75">
      <c r="A26" s="502" t="s">
        <v>97</v>
      </c>
      <c r="B26" s="53" t="s">
        <v>585</v>
      </c>
      <c r="C26" s="56"/>
      <c r="D26" s="61"/>
      <c r="E26" s="61" t="s">
        <v>133</v>
      </c>
      <c r="F26" s="65" t="s">
        <v>623</v>
      </c>
      <c r="G26" s="313"/>
      <c r="H26" s="423"/>
      <c r="I26" s="200"/>
      <c r="J26" s="200"/>
      <c r="K26" s="438">
        <f>I26+J26</f>
        <v>0</v>
      </c>
      <c r="L26" s="430">
        <v>20</v>
      </c>
      <c r="M26" s="442">
        <v>20</v>
      </c>
      <c r="N26" s="601">
        <v>8</v>
      </c>
      <c r="O26" s="601"/>
      <c r="P26" s="716">
        <f>N26+O26</f>
        <v>8</v>
      </c>
      <c r="Q26" s="713"/>
    </row>
    <row r="27" spans="1:17" s="14" customFormat="1" ht="12.75">
      <c r="A27" s="502" t="s">
        <v>100</v>
      </c>
      <c r="B27" s="53" t="s">
        <v>616</v>
      </c>
      <c r="C27" s="56"/>
      <c r="D27" s="61"/>
      <c r="E27" s="61" t="s">
        <v>133</v>
      </c>
      <c r="F27" s="65" t="s">
        <v>624</v>
      </c>
      <c r="G27" s="313"/>
      <c r="H27" s="423"/>
      <c r="I27" s="200"/>
      <c r="J27" s="200"/>
      <c r="K27" s="438">
        <f>I27+J27</f>
        <v>0</v>
      </c>
      <c r="L27" s="430">
        <v>17</v>
      </c>
      <c r="M27" s="442">
        <v>3.2</v>
      </c>
      <c r="N27" s="601"/>
      <c r="O27" s="601"/>
      <c r="P27" s="716">
        <f>N27+O27</f>
        <v>0</v>
      </c>
      <c r="Q27" s="713"/>
    </row>
    <row r="28" spans="1:17" s="14" customFormat="1" ht="12.75">
      <c r="A28" s="502" t="s">
        <v>103</v>
      </c>
      <c r="B28" s="53" t="s">
        <v>616</v>
      </c>
      <c r="C28" s="56"/>
      <c r="D28" s="61"/>
      <c r="E28" s="61" t="s">
        <v>133</v>
      </c>
      <c r="F28" s="65" t="s">
        <v>625</v>
      </c>
      <c r="G28" s="313"/>
      <c r="H28" s="423"/>
      <c r="I28" s="200"/>
      <c r="J28" s="200"/>
      <c r="K28" s="438">
        <f>I28+J28</f>
        <v>0</v>
      </c>
      <c r="L28" s="430">
        <v>1</v>
      </c>
      <c r="M28" s="442">
        <v>0</v>
      </c>
      <c r="N28" s="601"/>
      <c r="O28" s="601"/>
      <c r="P28" s="716">
        <f>N28+O28</f>
        <v>0</v>
      </c>
      <c r="Q28" s="713"/>
    </row>
    <row r="29" spans="1:17" s="14" customFormat="1" ht="12.75">
      <c r="A29" s="502" t="s">
        <v>106</v>
      </c>
      <c r="B29" s="53"/>
      <c r="C29" s="56"/>
      <c r="D29" s="28"/>
      <c r="E29" s="834" t="s">
        <v>626</v>
      </c>
      <c r="F29" s="835"/>
      <c r="G29" s="312">
        <f aca="true" t="shared" si="6" ref="G29:P29">SUM(G30:G34)</f>
        <v>2</v>
      </c>
      <c r="H29" s="422">
        <f t="shared" si="6"/>
        <v>0</v>
      </c>
      <c r="I29" s="188">
        <f t="shared" si="6"/>
        <v>7</v>
      </c>
      <c r="J29" s="188">
        <f t="shared" si="6"/>
        <v>0</v>
      </c>
      <c r="K29" s="437">
        <f t="shared" si="6"/>
        <v>7</v>
      </c>
      <c r="L29" s="429">
        <f t="shared" si="6"/>
        <v>11.5</v>
      </c>
      <c r="M29" s="410">
        <f t="shared" si="6"/>
        <v>2.4</v>
      </c>
      <c r="N29" s="714">
        <f t="shared" si="6"/>
        <v>28</v>
      </c>
      <c r="O29" s="714">
        <f t="shared" si="6"/>
        <v>0</v>
      </c>
      <c r="P29" s="715">
        <f t="shared" si="6"/>
        <v>28</v>
      </c>
      <c r="Q29" s="713"/>
    </row>
    <row r="30" spans="1:17" s="14" customFormat="1" ht="12.75">
      <c r="A30" s="502" t="s">
        <v>108</v>
      </c>
      <c r="B30" s="53" t="s">
        <v>585</v>
      </c>
      <c r="C30" s="56"/>
      <c r="D30" s="61"/>
      <c r="E30" s="61" t="s">
        <v>133</v>
      </c>
      <c r="F30" s="65" t="s">
        <v>627</v>
      </c>
      <c r="G30" s="313">
        <v>2</v>
      </c>
      <c r="H30" s="423">
        <v>0</v>
      </c>
      <c r="I30" s="200">
        <v>5</v>
      </c>
      <c r="J30" s="200"/>
      <c r="K30" s="438">
        <f>I30+J30</f>
        <v>5</v>
      </c>
      <c r="L30" s="430">
        <v>10</v>
      </c>
      <c r="M30" s="442">
        <v>2.4</v>
      </c>
      <c r="N30" s="601"/>
      <c r="O30" s="601"/>
      <c r="P30" s="716">
        <f>N30+O30</f>
        <v>0</v>
      </c>
      <c r="Q30" s="713"/>
    </row>
    <row r="31" spans="1:17" s="14" customFormat="1" ht="12.75">
      <c r="A31" s="502" t="s">
        <v>111</v>
      </c>
      <c r="B31" s="53"/>
      <c r="C31" s="56"/>
      <c r="D31" s="61"/>
      <c r="E31" s="61" t="s">
        <v>578</v>
      </c>
      <c r="F31" s="65" t="s">
        <v>627</v>
      </c>
      <c r="G31" s="313"/>
      <c r="H31" s="423"/>
      <c r="I31" s="200"/>
      <c r="J31" s="200"/>
      <c r="K31" s="438"/>
      <c r="L31" s="430"/>
      <c r="M31" s="442"/>
      <c r="N31" s="601">
        <v>23</v>
      </c>
      <c r="O31" s="601"/>
      <c r="P31" s="716">
        <f>N31+O31</f>
        <v>23</v>
      </c>
      <c r="Q31" s="713"/>
    </row>
    <row r="32" spans="1:17" s="14" customFormat="1" ht="12.75">
      <c r="A32" s="502" t="s">
        <v>124</v>
      </c>
      <c r="B32" s="53" t="s">
        <v>585</v>
      </c>
      <c r="C32" s="56"/>
      <c r="D32" s="61"/>
      <c r="E32" s="61" t="s">
        <v>133</v>
      </c>
      <c r="F32" s="65" t="s">
        <v>628</v>
      </c>
      <c r="G32" s="313"/>
      <c r="H32" s="423"/>
      <c r="I32" s="200">
        <v>1</v>
      </c>
      <c r="J32" s="200"/>
      <c r="K32" s="438">
        <f>I32+J32</f>
        <v>1</v>
      </c>
      <c r="L32" s="431">
        <v>0.75</v>
      </c>
      <c r="M32" s="442">
        <v>0</v>
      </c>
      <c r="N32" s="601"/>
      <c r="O32" s="601"/>
      <c r="P32" s="716">
        <f>N32+O32</f>
        <v>0</v>
      </c>
      <c r="Q32" s="713"/>
    </row>
    <row r="33" spans="1:17" s="14" customFormat="1" ht="12.75">
      <c r="A33" s="502" t="s">
        <v>127</v>
      </c>
      <c r="B33" s="53"/>
      <c r="C33" s="56"/>
      <c r="D33" s="61"/>
      <c r="E33" s="61" t="s">
        <v>578</v>
      </c>
      <c r="F33" s="65" t="s">
        <v>987</v>
      </c>
      <c r="G33" s="313"/>
      <c r="H33" s="423"/>
      <c r="I33" s="200"/>
      <c r="J33" s="200"/>
      <c r="K33" s="438"/>
      <c r="L33" s="431"/>
      <c r="M33" s="442"/>
      <c r="N33" s="601">
        <v>5</v>
      </c>
      <c r="O33" s="601"/>
      <c r="P33" s="716">
        <f>N33+O33</f>
        <v>5</v>
      </c>
      <c r="Q33" s="713"/>
    </row>
    <row r="34" spans="1:17" s="14" customFormat="1" ht="12.75">
      <c r="A34" s="502" t="s">
        <v>129</v>
      </c>
      <c r="B34" s="53" t="s">
        <v>585</v>
      </c>
      <c r="C34" s="56"/>
      <c r="D34" s="61"/>
      <c r="E34" s="61" t="s">
        <v>133</v>
      </c>
      <c r="F34" s="65" t="s">
        <v>629</v>
      </c>
      <c r="G34" s="313"/>
      <c r="H34" s="423"/>
      <c r="I34" s="200">
        <v>1</v>
      </c>
      <c r="J34" s="200"/>
      <c r="K34" s="438">
        <f>I34+J34</f>
        <v>1</v>
      </c>
      <c r="L34" s="431">
        <v>0.75</v>
      </c>
      <c r="M34" s="442">
        <v>0</v>
      </c>
      <c r="N34" s="601"/>
      <c r="O34" s="601"/>
      <c r="P34" s="716">
        <f>N34+O34</f>
        <v>0</v>
      </c>
      <c r="Q34" s="713"/>
    </row>
    <row r="35" spans="1:17" s="14" customFormat="1" ht="12.75">
      <c r="A35" s="502" t="s">
        <v>132</v>
      </c>
      <c r="B35" s="53"/>
      <c r="C35" s="56"/>
      <c r="D35" s="66"/>
      <c r="E35" s="919" t="s">
        <v>630</v>
      </c>
      <c r="F35" s="919"/>
      <c r="G35" s="312">
        <f aca="true" t="shared" si="7" ref="G35:P35">SUM(G36:G37)</f>
        <v>0</v>
      </c>
      <c r="H35" s="422">
        <f t="shared" si="7"/>
        <v>0</v>
      </c>
      <c r="I35" s="188">
        <f t="shared" si="7"/>
        <v>0</v>
      </c>
      <c r="J35" s="188">
        <f t="shared" si="7"/>
        <v>0</v>
      </c>
      <c r="K35" s="437">
        <f t="shared" si="7"/>
        <v>0</v>
      </c>
      <c r="L35" s="429">
        <f t="shared" si="7"/>
        <v>2</v>
      </c>
      <c r="M35" s="410">
        <f t="shared" si="7"/>
        <v>0</v>
      </c>
      <c r="N35" s="714">
        <f t="shared" si="7"/>
        <v>60</v>
      </c>
      <c r="O35" s="714">
        <f t="shared" si="7"/>
        <v>0</v>
      </c>
      <c r="P35" s="715">
        <f t="shared" si="7"/>
        <v>60</v>
      </c>
      <c r="Q35" s="713"/>
    </row>
    <row r="36" spans="1:17" s="14" customFormat="1" ht="12.75">
      <c r="A36" s="502" t="s">
        <v>135</v>
      </c>
      <c r="B36" s="53" t="s">
        <v>633</v>
      </c>
      <c r="C36" s="56"/>
      <c r="D36" s="67"/>
      <c r="E36" s="68">
        <v>716</v>
      </c>
      <c r="F36" s="69" t="s">
        <v>631</v>
      </c>
      <c r="G36" s="313"/>
      <c r="H36" s="423"/>
      <c r="I36" s="200"/>
      <c r="J36" s="200"/>
      <c r="K36" s="438">
        <f>I36+J36</f>
        <v>0</v>
      </c>
      <c r="L36" s="430">
        <v>1</v>
      </c>
      <c r="M36" s="442">
        <v>0</v>
      </c>
      <c r="N36" s="601">
        <v>50</v>
      </c>
      <c r="O36" s="601"/>
      <c r="P36" s="716">
        <f>N36+O36</f>
        <v>50</v>
      </c>
      <c r="Q36" s="713"/>
    </row>
    <row r="37" spans="1:17" s="14" customFormat="1" ht="12.75">
      <c r="A37" s="502" t="s">
        <v>137</v>
      </c>
      <c r="B37" s="53" t="s">
        <v>585</v>
      </c>
      <c r="C37" s="56"/>
      <c r="D37" s="66"/>
      <c r="E37" s="70">
        <v>716</v>
      </c>
      <c r="F37" s="65" t="s">
        <v>898</v>
      </c>
      <c r="G37" s="313"/>
      <c r="H37" s="423"/>
      <c r="I37" s="200"/>
      <c r="J37" s="200"/>
      <c r="K37" s="438">
        <f>I37+J37</f>
        <v>0</v>
      </c>
      <c r="L37" s="430">
        <v>1</v>
      </c>
      <c r="M37" s="442">
        <v>0</v>
      </c>
      <c r="N37" s="601">
        <v>10</v>
      </c>
      <c r="O37" s="601"/>
      <c r="P37" s="716">
        <f>N37+O37</f>
        <v>10</v>
      </c>
      <c r="Q37" s="713"/>
    </row>
    <row r="38" spans="1:17" s="14" customFormat="1" ht="12.75">
      <c r="A38" s="502" t="s">
        <v>140</v>
      </c>
      <c r="B38" s="53"/>
      <c r="C38" s="56"/>
      <c r="D38" s="66"/>
      <c r="E38" s="834" t="s">
        <v>632</v>
      </c>
      <c r="F38" s="835"/>
      <c r="G38" s="312">
        <f aca="true" t="shared" si="8" ref="G38:P38">SUM(G39:G59)</f>
        <v>0</v>
      </c>
      <c r="H38" s="60">
        <f t="shared" si="8"/>
        <v>0</v>
      </c>
      <c r="I38" s="60">
        <f t="shared" si="8"/>
        <v>8</v>
      </c>
      <c r="J38" s="60">
        <f t="shared" si="8"/>
        <v>0</v>
      </c>
      <c r="K38" s="743">
        <f t="shared" si="8"/>
        <v>8</v>
      </c>
      <c r="L38" s="312">
        <f t="shared" si="8"/>
        <v>930.2</v>
      </c>
      <c r="M38" s="60">
        <f t="shared" si="8"/>
        <v>422.20000000000005</v>
      </c>
      <c r="N38" s="728">
        <f t="shared" si="8"/>
        <v>827</v>
      </c>
      <c r="O38" s="728">
        <f t="shared" si="8"/>
        <v>43</v>
      </c>
      <c r="P38" s="727">
        <f t="shared" si="8"/>
        <v>870</v>
      </c>
      <c r="Q38" s="713"/>
    </row>
    <row r="39" spans="1:17" s="14" customFormat="1" ht="12.75">
      <c r="A39" s="502" t="s">
        <v>142</v>
      </c>
      <c r="B39" s="53"/>
      <c r="C39" s="56"/>
      <c r="D39" s="61"/>
      <c r="E39" s="61" t="s">
        <v>607</v>
      </c>
      <c r="F39" s="65" t="s">
        <v>382</v>
      </c>
      <c r="G39" s="313"/>
      <c r="H39" s="423"/>
      <c r="I39" s="200"/>
      <c r="J39" s="200"/>
      <c r="K39" s="438">
        <f>I39+J39</f>
        <v>0</v>
      </c>
      <c r="L39" s="430"/>
      <c r="M39" s="442"/>
      <c r="N39" s="200">
        <v>50</v>
      </c>
      <c r="O39" s="601"/>
      <c r="P39" s="716">
        <f>N39+O39</f>
        <v>50</v>
      </c>
      <c r="Q39" s="713"/>
    </row>
    <row r="40" spans="1:17" s="14" customFormat="1" ht="12.75">
      <c r="A40" s="502" t="s">
        <v>145</v>
      </c>
      <c r="B40" s="53"/>
      <c r="C40" s="56"/>
      <c r="D40" s="61"/>
      <c r="E40" s="61" t="s">
        <v>421</v>
      </c>
      <c r="F40" s="65" t="s">
        <v>617</v>
      </c>
      <c r="G40" s="313"/>
      <c r="H40" s="423"/>
      <c r="I40" s="200"/>
      <c r="J40" s="200"/>
      <c r="K40" s="438">
        <f>I40+J40</f>
        <v>0</v>
      </c>
      <c r="L40" s="430">
        <v>2</v>
      </c>
      <c r="M40" s="442">
        <v>0</v>
      </c>
      <c r="N40" s="601"/>
      <c r="O40" s="601"/>
      <c r="P40" s="716">
        <f aca="true" t="shared" si="9" ref="P40:P59">N40+O40</f>
        <v>0</v>
      </c>
      <c r="Q40" s="713"/>
    </row>
    <row r="41" spans="1:17" s="14" customFormat="1" ht="12.75">
      <c r="A41" s="502" t="s">
        <v>147</v>
      </c>
      <c r="B41" s="53"/>
      <c r="C41" s="56"/>
      <c r="D41" s="61"/>
      <c r="E41" s="61" t="s">
        <v>421</v>
      </c>
      <c r="F41" s="65" t="s">
        <v>635</v>
      </c>
      <c r="G41" s="313"/>
      <c r="H41" s="423"/>
      <c r="I41" s="200"/>
      <c r="J41" s="200"/>
      <c r="K41" s="438">
        <f aca="true" t="shared" si="10" ref="K41:K59">I41+J41</f>
        <v>0</v>
      </c>
      <c r="L41" s="434">
        <v>2</v>
      </c>
      <c r="M41" s="442">
        <v>0</v>
      </c>
      <c r="N41" s="601"/>
      <c r="O41" s="601"/>
      <c r="P41" s="716">
        <f t="shared" si="9"/>
        <v>0</v>
      </c>
      <c r="Q41" s="713"/>
    </row>
    <row r="42" spans="1:17" s="14" customFormat="1" ht="12.75">
      <c r="A42" s="502" t="s">
        <v>148</v>
      </c>
      <c r="B42" s="53"/>
      <c r="C42" s="56"/>
      <c r="D42" s="61"/>
      <c r="E42" s="61" t="s">
        <v>421</v>
      </c>
      <c r="F42" s="65" t="s">
        <v>899</v>
      </c>
      <c r="G42" s="313"/>
      <c r="H42" s="423"/>
      <c r="I42" s="200"/>
      <c r="J42" s="200"/>
      <c r="K42" s="438">
        <f t="shared" si="10"/>
        <v>0</v>
      </c>
      <c r="L42" s="430"/>
      <c r="M42" s="442"/>
      <c r="N42" s="601"/>
      <c r="O42" s="601"/>
      <c r="P42" s="716">
        <f t="shared" si="9"/>
        <v>0</v>
      </c>
      <c r="Q42" s="713"/>
    </row>
    <row r="43" spans="1:17" s="14" customFormat="1" ht="12.75">
      <c r="A43" s="502" t="s">
        <v>149</v>
      </c>
      <c r="B43" s="53"/>
      <c r="C43" s="56"/>
      <c r="D43" s="61"/>
      <c r="E43" s="61" t="s">
        <v>230</v>
      </c>
      <c r="F43" s="65" t="s">
        <v>909</v>
      </c>
      <c r="G43" s="313"/>
      <c r="H43" s="423"/>
      <c r="I43" s="200"/>
      <c r="J43" s="200"/>
      <c r="K43" s="438">
        <f t="shared" si="10"/>
        <v>0</v>
      </c>
      <c r="L43" s="430">
        <v>0</v>
      </c>
      <c r="M43" s="442">
        <v>0</v>
      </c>
      <c r="N43" s="601"/>
      <c r="O43" s="601"/>
      <c r="P43" s="716">
        <f t="shared" si="9"/>
        <v>0</v>
      </c>
      <c r="Q43" s="713"/>
    </row>
    <row r="44" spans="1:17" s="14" customFormat="1" ht="12.75">
      <c r="A44" s="502" t="s">
        <v>152</v>
      </c>
      <c r="B44" s="53"/>
      <c r="C44" s="56"/>
      <c r="D44" s="61"/>
      <c r="E44" s="61" t="s">
        <v>230</v>
      </c>
      <c r="F44" s="65" t="s">
        <v>636</v>
      </c>
      <c r="G44" s="313"/>
      <c r="H44" s="423"/>
      <c r="I44" s="200"/>
      <c r="J44" s="200"/>
      <c r="K44" s="438">
        <f t="shared" si="10"/>
        <v>0</v>
      </c>
      <c r="L44" s="430">
        <v>0</v>
      </c>
      <c r="M44" s="442">
        <v>0</v>
      </c>
      <c r="N44" s="601"/>
      <c r="O44" s="601"/>
      <c r="P44" s="716">
        <f t="shared" si="9"/>
        <v>0</v>
      </c>
      <c r="Q44" s="713"/>
    </row>
    <row r="45" spans="1:17" s="14" customFormat="1" ht="12.75">
      <c r="A45" s="502" t="s">
        <v>153</v>
      </c>
      <c r="B45" s="53"/>
      <c r="C45" s="56"/>
      <c r="D45" s="61"/>
      <c r="E45" s="61" t="s">
        <v>421</v>
      </c>
      <c r="F45" s="65" t="s">
        <v>900</v>
      </c>
      <c r="G45" s="313"/>
      <c r="H45" s="423"/>
      <c r="I45" s="200"/>
      <c r="J45" s="200"/>
      <c r="K45" s="438">
        <f t="shared" si="10"/>
        <v>0</v>
      </c>
      <c r="L45" s="434">
        <v>2</v>
      </c>
      <c r="M45" s="442">
        <v>0</v>
      </c>
      <c r="N45" s="601"/>
      <c r="O45" s="601"/>
      <c r="P45" s="716">
        <f t="shared" si="9"/>
        <v>0</v>
      </c>
      <c r="Q45" s="713"/>
    </row>
    <row r="46" spans="1:17" s="14" customFormat="1" ht="12.75">
      <c r="A46" s="502" t="s">
        <v>186</v>
      </c>
      <c r="B46" s="53"/>
      <c r="C46" s="56"/>
      <c r="D46" s="61"/>
      <c r="E46" s="61" t="s">
        <v>421</v>
      </c>
      <c r="F46" s="65" t="s">
        <v>901</v>
      </c>
      <c r="G46" s="313"/>
      <c r="H46" s="423"/>
      <c r="I46" s="200"/>
      <c r="J46" s="200"/>
      <c r="K46" s="438">
        <f t="shared" si="10"/>
        <v>0</v>
      </c>
      <c r="L46" s="434"/>
      <c r="M46" s="442"/>
      <c r="N46" s="601"/>
      <c r="O46" s="601"/>
      <c r="P46" s="716">
        <f t="shared" si="9"/>
        <v>0</v>
      </c>
      <c r="Q46" s="713"/>
    </row>
    <row r="47" spans="1:17" s="14" customFormat="1" ht="12.75">
      <c r="A47" s="502" t="s">
        <v>189</v>
      </c>
      <c r="B47" s="53"/>
      <c r="C47" s="56"/>
      <c r="D47" s="61"/>
      <c r="E47" s="61" t="s">
        <v>421</v>
      </c>
      <c r="F47" s="65" t="s">
        <v>902</v>
      </c>
      <c r="G47" s="313"/>
      <c r="H47" s="423"/>
      <c r="I47" s="200"/>
      <c r="J47" s="200"/>
      <c r="K47" s="438">
        <f t="shared" si="10"/>
        <v>0</v>
      </c>
      <c r="L47" s="434"/>
      <c r="M47" s="442"/>
      <c r="N47" s="601"/>
      <c r="O47" s="601"/>
      <c r="P47" s="716">
        <f t="shared" si="9"/>
        <v>0</v>
      </c>
      <c r="Q47" s="713"/>
    </row>
    <row r="48" spans="1:17" s="14" customFormat="1" ht="12.75">
      <c r="A48" s="502" t="s">
        <v>192</v>
      </c>
      <c r="B48" s="53"/>
      <c r="C48" s="56"/>
      <c r="D48" s="61"/>
      <c r="E48" s="61" t="s">
        <v>421</v>
      </c>
      <c r="F48" s="65" t="s">
        <v>903</v>
      </c>
      <c r="G48" s="313"/>
      <c r="H48" s="423"/>
      <c r="I48" s="200"/>
      <c r="J48" s="200"/>
      <c r="K48" s="438">
        <f t="shared" si="10"/>
        <v>0</v>
      </c>
      <c r="L48" s="434"/>
      <c r="M48" s="442"/>
      <c r="N48" s="601"/>
      <c r="O48" s="601"/>
      <c r="P48" s="716">
        <f t="shared" si="9"/>
        <v>0</v>
      </c>
      <c r="Q48" s="713"/>
    </row>
    <row r="49" spans="1:17" s="14" customFormat="1" ht="12.75">
      <c r="A49" s="502" t="s">
        <v>195</v>
      </c>
      <c r="B49" s="53" t="s">
        <v>912</v>
      </c>
      <c r="C49" s="56"/>
      <c r="D49" s="61"/>
      <c r="E49" s="61" t="s">
        <v>230</v>
      </c>
      <c r="F49" s="65" t="s">
        <v>904</v>
      </c>
      <c r="G49" s="313"/>
      <c r="H49" s="423"/>
      <c r="I49" s="200"/>
      <c r="J49" s="200"/>
      <c r="K49" s="438">
        <f t="shared" si="10"/>
        <v>0</v>
      </c>
      <c r="L49" s="434"/>
      <c r="M49" s="442"/>
      <c r="N49" s="601">
        <v>5</v>
      </c>
      <c r="O49" s="601"/>
      <c r="P49" s="716">
        <f t="shared" si="9"/>
        <v>5</v>
      </c>
      <c r="Q49" s="713"/>
    </row>
    <row r="50" spans="1:17" s="14" customFormat="1" ht="12.75">
      <c r="A50" s="502" t="s">
        <v>197</v>
      </c>
      <c r="B50" s="53" t="s">
        <v>912</v>
      </c>
      <c r="C50" s="56"/>
      <c r="D50" s="61"/>
      <c r="E50" s="61" t="s">
        <v>230</v>
      </c>
      <c r="F50" s="65" t="s">
        <v>905</v>
      </c>
      <c r="G50" s="313"/>
      <c r="H50" s="423"/>
      <c r="I50" s="200"/>
      <c r="J50" s="200"/>
      <c r="K50" s="438">
        <f t="shared" si="10"/>
        <v>0</v>
      </c>
      <c r="L50" s="434"/>
      <c r="M50" s="442"/>
      <c r="N50" s="601">
        <v>2</v>
      </c>
      <c r="O50" s="601"/>
      <c r="P50" s="716">
        <f t="shared" si="9"/>
        <v>2</v>
      </c>
      <c r="Q50" s="713"/>
    </row>
    <row r="51" spans="1:17" s="14" customFormat="1" ht="12.75">
      <c r="A51" s="502" t="s">
        <v>242</v>
      </c>
      <c r="B51" s="53"/>
      <c r="C51" s="56"/>
      <c r="D51" s="61"/>
      <c r="E51" s="61" t="s">
        <v>230</v>
      </c>
      <c r="F51" s="65" t="s">
        <v>804</v>
      </c>
      <c r="G51" s="313"/>
      <c r="H51" s="423"/>
      <c r="I51" s="200"/>
      <c r="J51" s="200"/>
      <c r="K51" s="438">
        <f t="shared" si="10"/>
        <v>0</v>
      </c>
      <c r="L51" s="430">
        <v>0</v>
      </c>
      <c r="M51" s="442">
        <v>0</v>
      </c>
      <c r="N51" s="601"/>
      <c r="O51" s="601"/>
      <c r="P51" s="716">
        <f t="shared" si="9"/>
        <v>0</v>
      </c>
      <c r="Q51" s="713"/>
    </row>
    <row r="52" spans="1:19" s="14" customFormat="1" ht="12.75">
      <c r="A52" s="502" t="s">
        <v>243</v>
      </c>
      <c r="B52" s="53" t="s">
        <v>633</v>
      </c>
      <c r="C52" s="56"/>
      <c r="D52" s="61"/>
      <c r="E52" s="61" t="s">
        <v>230</v>
      </c>
      <c r="F52" s="65" t="s">
        <v>637</v>
      </c>
      <c r="G52" s="313">
        <v>0</v>
      </c>
      <c r="H52" s="423">
        <v>0</v>
      </c>
      <c r="I52" s="200">
        <v>8</v>
      </c>
      <c r="J52" s="200"/>
      <c r="K52" s="438">
        <f t="shared" si="10"/>
        <v>8</v>
      </c>
      <c r="L52" s="430">
        <v>647.2</v>
      </c>
      <c r="M52" s="442">
        <v>277.6</v>
      </c>
      <c r="N52" s="601">
        <v>750</v>
      </c>
      <c r="O52" s="601">
        <v>43</v>
      </c>
      <c r="P52" s="716">
        <f t="shared" si="9"/>
        <v>793</v>
      </c>
      <c r="Q52" s="713"/>
      <c r="R52" s="698" t="s">
        <v>1027</v>
      </c>
      <c r="S52" s="698"/>
    </row>
    <row r="53" spans="1:17" s="14" customFormat="1" ht="12.75">
      <c r="A53" s="502" t="s">
        <v>247</v>
      </c>
      <c r="B53" s="53" t="s">
        <v>633</v>
      </c>
      <c r="C53" s="56"/>
      <c r="D53" s="61"/>
      <c r="E53" s="61" t="s">
        <v>230</v>
      </c>
      <c r="F53" s="65" t="s">
        <v>906</v>
      </c>
      <c r="G53" s="313"/>
      <c r="H53" s="423"/>
      <c r="I53" s="200"/>
      <c r="J53" s="200"/>
      <c r="K53" s="438">
        <f t="shared" si="10"/>
        <v>0</v>
      </c>
      <c r="L53" s="430">
        <v>114</v>
      </c>
      <c r="M53" s="442">
        <v>1.1</v>
      </c>
      <c r="N53" s="601">
        <v>20</v>
      </c>
      <c r="O53" s="601"/>
      <c r="P53" s="716">
        <f t="shared" si="9"/>
        <v>20</v>
      </c>
      <c r="Q53" s="713"/>
    </row>
    <row r="54" spans="1:17" s="14" customFormat="1" ht="12.75">
      <c r="A54" s="502" t="s">
        <v>250</v>
      </c>
      <c r="B54" s="53"/>
      <c r="C54" s="56"/>
      <c r="D54" s="61"/>
      <c r="E54" s="61" t="s">
        <v>607</v>
      </c>
      <c r="F54" s="65" t="s">
        <v>907</v>
      </c>
      <c r="G54" s="313"/>
      <c r="H54" s="423"/>
      <c r="I54" s="200"/>
      <c r="J54" s="200"/>
      <c r="K54" s="438">
        <f t="shared" si="10"/>
        <v>0</v>
      </c>
      <c r="L54" s="434">
        <v>20</v>
      </c>
      <c r="M54" s="442">
        <v>16.4</v>
      </c>
      <c r="N54" s="601"/>
      <c r="O54" s="601"/>
      <c r="P54" s="716">
        <f t="shared" si="9"/>
        <v>0</v>
      </c>
      <c r="Q54" s="713"/>
    </row>
    <row r="55" spans="1:17" s="14" customFormat="1" ht="12.75">
      <c r="A55" s="502" t="s">
        <v>252</v>
      </c>
      <c r="B55" s="53"/>
      <c r="C55" s="56"/>
      <c r="D55" s="61"/>
      <c r="E55" s="61" t="s">
        <v>421</v>
      </c>
      <c r="F55" s="65" t="s">
        <v>910</v>
      </c>
      <c r="G55" s="313"/>
      <c r="H55" s="423"/>
      <c r="I55" s="200"/>
      <c r="J55" s="200"/>
      <c r="K55" s="438">
        <f t="shared" si="10"/>
        <v>0</v>
      </c>
      <c r="L55" s="434"/>
      <c r="M55" s="442"/>
      <c r="N55" s="601"/>
      <c r="O55" s="601"/>
      <c r="P55" s="716">
        <f t="shared" si="9"/>
        <v>0</v>
      </c>
      <c r="Q55" s="713"/>
    </row>
    <row r="56" spans="1:17" s="14" customFormat="1" ht="12.75">
      <c r="A56" s="502" t="s">
        <v>253</v>
      </c>
      <c r="B56" s="53"/>
      <c r="C56" s="56"/>
      <c r="D56" s="61"/>
      <c r="E56" s="61" t="s">
        <v>230</v>
      </c>
      <c r="F56" s="65" t="s">
        <v>911</v>
      </c>
      <c r="G56" s="313"/>
      <c r="H56" s="423"/>
      <c r="I56" s="200"/>
      <c r="J56" s="200"/>
      <c r="K56" s="438">
        <f t="shared" si="10"/>
        <v>0</v>
      </c>
      <c r="L56" s="434"/>
      <c r="M56" s="442"/>
      <c r="N56" s="601"/>
      <c r="O56" s="601"/>
      <c r="P56" s="716">
        <f t="shared" si="9"/>
        <v>0</v>
      </c>
      <c r="Q56" s="713"/>
    </row>
    <row r="57" spans="1:17" s="14" customFormat="1" ht="12.75">
      <c r="A57" s="502" t="s">
        <v>254</v>
      </c>
      <c r="B57" s="53"/>
      <c r="C57" s="56"/>
      <c r="D57" s="61"/>
      <c r="E57" s="61" t="s">
        <v>421</v>
      </c>
      <c r="F57" s="65" t="s">
        <v>908</v>
      </c>
      <c r="G57" s="313"/>
      <c r="H57" s="423"/>
      <c r="I57" s="200"/>
      <c r="J57" s="200"/>
      <c r="K57" s="438">
        <f t="shared" si="10"/>
        <v>0</v>
      </c>
      <c r="L57" s="434">
        <v>2</v>
      </c>
      <c r="M57" s="442">
        <v>0</v>
      </c>
      <c r="N57" s="601"/>
      <c r="O57" s="601"/>
      <c r="P57" s="716">
        <f t="shared" si="9"/>
        <v>0</v>
      </c>
      <c r="Q57" s="713"/>
    </row>
    <row r="58" spans="1:17" s="14" customFormat="1" ht="12.75">
      <c r="A58" s="502" t="s">
        <v>255</v>
      </c>
      <c r="B58" s="319" t="s">
        <v>585</v>
      </c>
      <c r="C58" s="320"/>
      <c r="D58" s="321"/>
      <c r="E58" s="321" t="s">
        <v>421</v>
      </c>
      <c r="F58" s="523" t="s">
        <v>615</v>
      </c>
      <c r="G58" s="322"/>
      <c r="H58" s="425"/>
      <c r="I58" s="200"/>
      <c r="J58" s="200"/>
      <c r="K58" s="438">
        <f t="shared" si="10"/>
        <v>0</v>
      </c>
      <c r="L58" s="433">
        <v>5</v>
      </c>
      <c r="M58" s="444">
        <v>0</v>
      </c>
      <c r="N58" s="601"/>
      <c r="O58" s="601"/>
      <c r="P58" s="716">
        <f t="shared" si="9"/>
        <v>0</v>
      </c>
      <c r="Q58" s="713"/>
    </row>
    <row r="59" spans="1:17" s="14" customFormat="1" ht="12.75">
      <c r="A59" s="502" t="s">
        <v>256</v>
      </c>
      <c r="B59" s="315" t="s">
        <v>633</v>
      </c>
      <c r="C59" s="316"/>
      <c r="D59" s="317"/>
      <c r="E59" s="317" t="s">
        <v>230</v>
      </c>
      <c r="F59" s="524" t="s">
        <v>634</v>
      </c>
      <c r="G59" s="318"/>
      <c r="H59" s="424"/>
      <c r="I59" s="200"/>
      <c r="J59" s="200"/>
      <c r="K59" s="438">
        <f t="shared" si="10"/>
        <v>0</v>
      </c>
      <c r="L59" s="432">
        <v>136</v>
      </c>
      <c r="M59" s="443">
        <v>127.1</v>
      </c>
      <c r="N59" s="601"/>
      <c r="O59" s="601"/>
      <c r="P59" s="716">
        <f t="shared" si="9"/>
        <v>0</v>
      </c>
      <c r="Q59" s="713"/>
    </row>
    <row r="60" spans="1:17" s="14" customFormat="1" ht="12.75">
      <c r="A60" s="502" t="s">
        <v>257</v>
      </c>
      <c r="B60" s="53"/>
      <c r="C60" s="56"/>
      <c r="D60" s="61"/>
      <c r="E60" s="834" t="s">
        <v>638</v>
      </c>
      <c r="F60" s="835"/>
      <c r="G60" s="312">
        <f aca="true" t="shared" si="11" ref="G60:P60">SUM(G61:G75)</f>
        <v>27.2</v>
      </c>
      <c r="H60" s="422">
        <f t="shared" si="11"/>
        <v>28.273</v>
      </c>
      <c r="I60" s="188">
        <f t="shared" si="11"/>
        <v>31.500000000000004</v>
      </c>
      <c r="J60" s="188">
        <f t="shared" si="11"/>
        <v>0</v>
      </c>
      <c r="K60" s="437">
        <f t="shared" si="11"/>
        <v>31.500000000000004</v>
      </c>
      <c r="L60" s="429">
        <f t="shared" si="11"/>
        <v>0</v>
      </c>
      <c r="M60" s="410">
        <f t="shared" si="11"/>
        <v>0</v>
      </c>
      <c r="N60" s="714">
        <f t="shared" si="11"/>
        <v>0</v>
      </c>
      <c r="O60" s="714">
        <f t="shared" si="11"/>
        <v>0</v>
      </c>
      <c r="P60" s="715">
        <f t="shared" si="11"/>
        <v>0</v>
      </c>
      <c r="Q60" s="713"/>
    </row>
    <row r="61" spans="1:17" s="14" customFormat="1" ht="12.75">
      <c r="A61" s="502" t="s">
        <v>258</v>
      </c>
      <c r="B61" s="53" t="s">
        <v>639</v>
      </c>
      <c r="C61" s="56"/>
      <c r="D61" s="61"/>
      <c r="E61" s="39" t="s">
        <v>59</v>
      </c>
      <c r="F61" s="71" t="s">
        <v>60</v>
      </c>
      <c r="G61" s="313">
        <v>15.9</v>
      </c>
      <c r="H61" s="423">
        <v>12</v>
      </c>
      <c r="I61" s="200">
        <v>16.2</v>
      </c>
      <c r="J61" s="200"/>
      <c r="K61" s="438">
        <f>I61+J61</f>
        <v>16.2</v>
      </c>
      <c r="L61" s="430"/>
      <c r="M61" s="442"/>
      <c r="N61" s="601"/>
      <c r="O61" s="601"/>
      <c r="P61" s="716">
        <f>N61+O61</f>
        <v>0</v>
      </c>
      <c r="Q61" s="713"/>
    </row>
    <row r="62" spans="1:17" s="14" customFormat="1" ht="12.75">
      <c r="A62" s="502" t="s">
        <v>259</v>
      </c>
      <c r="B62" s="53" t="s">
        <v>639</v>
      </c>
      <c r="C62" s="56"/>
      <c r="D62" s="61"/>
      <c r="E62" s="39" t="s">
        <v>61</v>
      </c>
      <c r="F62" s="71" t="s">
        <v>62</v>
      </c>
      <c r="G62" s="313">
        <v>3.7</v>
      </c>
      <c r="H62" s="423">
        <v>2.9</v>
      </c>
      <c r="I62" s="200">
        <v>5.3</v>
      </c>
      <c r="J62" s="200"/>
      <c r="K62" s="438">
        <f aca="true" t="shared" si="12" ref="K62:K75">I62+J62</f>
        <v>5.3</v>
      </c>
      <c r="L62" s="430"/>
      <c r="M62" s="442"/>
      <c r="N62" s="601"/>
      <c r="O62" s="601"/>
      <c r="P62" s="716">
        <f aca="true" t="shared" si="13" ref="P62:P75">N62+O62</f>
        <v>0</v>
      </c>
      <c r="Q62" s="713"/>
    </row>
    <row r="63" spans="1:17" s="14" customFormat="1" ht="12.75">
      <c r="A63" s="502" t="s">
        <v>260</v>
      </c>
      <c r="B63" s="53"/>
      <c r="C63" s="56"/>
      <c r="D63" s="61"/>
      <c r="E63" s="39" t="s">
        <v>203</v>
      </c>
      <c r="F63" s="71" t="s">
        <v>204</v>
      </c>
      <c r="G63" s="313">
        <v>0</v>
      </c>
      <c r="H63" s="423">
        <v>0</v>
      </c>
      <c r="I63" s="200">
        <v>0</v>
      </c>
      <c r="J63" s="200"/>
      <c r="K63" s="438">
        <f t="shared" si="12"/>
        <v>0</v>
      </c>
      <c r="L63" s="430"/>
      <c r="M63" s="442"/>
      <c r="N63" s="601"/>
      <c r="O63" s="601"/>
      <c r="P63" s="716">
        <f t="shared" si="13"/>
        <v>0</v>
      </c>
      <c r="Q63" s="713"/>
    </row>
    <row r="64" spans="1:17" s="14" customFormat="1" ht="12.75">
      <c r="A64" s="502" t="s">
        <v>261</v>
      </c>
      <c r="B64" s="53" t="s">
        <v>639</v>
      </c>
      <c r="C64" s="56"/>
      <c r="D64" s="61"/>
      <c r="E64" s="39" t="s">
        <v>63</v>
      </c>
      <c r="F64" s="71" t="s">
        <v>64</v>
      </c>
      <c r="G64" s="313">
        <v>0</v>
      </c>
      <c r="H64" s="423">
        <v>0.5</v>
      </c>
      <c r="I64" s="200">
        <v>0.6</v>
      </c>
      <c r="J64" s="200"/>
      <c r="K64" s="438">
        <f t="shared" si="12"/>
        <v>0.6</v>
      </c>
      <c r="L64" s="430"/>
      <c r="M64" s="442"/>
      <c r="N64" s="601"/>
      <c r="O64" s="601"/>
      <c r="P64" s="716">
        <f t="shared" si="13"/>
        <v>0</v>
      </c>
      <c r="Q64" s="713"/>
    </row>
    <row r="65" spans="1:17" s="14" customFormat="1" ht="12.75">
      <c r="A65" s="502" t="s">
        <v>262</v>
      </c>
      <c r="B65" s="53" t="s">
        <v>639</v>
      </c>
      <c r="C65" s="56"/>
      <c r="D65" s="61"/>
      <c r="E65" s="39" t="s">
        <v>65</v>
      </c>
      <c r="F65" s="71" t="s">
        <v>66</v>
      </c>
      <c r="G65" s="313">
        <v>1.9</v>
      </c>
      <c r="H65" s="423">
        <v>1.7</v>
      </c>
      <c r="I65" s="200">
        <v>2.2</v>
      </c>
      <c r="J65" s="200"/>
      <c r="K65" s="438">
        <f t="shared" si="12"/>
        <v>2.2</v>
      </c>
      <c r="L65" s="430"/>
      <c r="M65" s="442"/>
      <c r="N65" s="601"/>
      <c r="O65" s="601"/>
      <c r="P65" s="716">
        <f t="shared" si="13"/>
        <v>0</v>
      </c>
      <c r="Q65" s="713"/>
    </row>
    <row r="66" spans="1:17" s="14" customFormat="1" ht="12.75">
      <c r="A66" s="502" t="s">
        <v>263</v>
      </c>
      <c r="B66" s="53" t="s">
        <v>639</v>
      </c>
      <c r="C66" s="56"/>
      <c r="D66" s="61"/>
      <c r="E66" s="39" t="s">
        <v>67</v>
      </c>
      <c r="F66" s="71" t="s">
        <v>68</v>
      </c>
      <c r="G66" s="313">
        <v>0.30000000000000004</v>
      </c>
      <c r="H66" s="423">
        <v>0.4</v>
      </c>
      <c r="I66" s="200">
        <v>0.3</v>
      </c>
      <c r="J66" s="200"/>
      <c r="K66" s="438">
        <f t="shared" si="12"/>
        <v>0.3</v>
      </c>
      <c r="L66" s="430"/>
      <c r="M66" s="442"/>
      <c r="N66" s="601"/>
      <c r="O66" s="601"/>
      <c r="P66" s="716">
        <f t="shared" si="13"/>
        <v>0</v>
      </c>
      <c r="Q66" s="713"/>
    </row>
    <row r="67" spans="1:17" s="14" customFormat="1" ht="12.75">
      <c r="A67" s="502" t="s">
        <v>264</v>
      </c>
      <c r="B67" s="53" t="s">
        <v>639</v>
      </c>
      <c r="C67" s="56"/>
      <c r="D67" s="61"/>
      <c r="E67" s="39" t="s">
        <v>69</v>
      </c>
      <c r="F67" s="71" t="s">
        <v>70</v>
      </c>
      <c r="G67" s="313">
        <v>2.9</v>
      </c>
      <c r="H67" s="423">
        <v>2.3</v>
      </c>
      <c r="I67" s="200">
        <v>3.1</v>
      </c>
      <c r="J67" s="200"/>
      <c r="K67" s="438">
        <f t="shared" si="12"/>
        <v>3.1</v>
      </c>
      <c r="L67" s="430"/>
      <c r="M67" s="442"/>
      <c r="N67" s="601"/>
      <c r="O67" s="601"/>
      <c r="P67" s="716">
        <f t="shared" si="13"/>
        <v>0</v>
      </c>
      <c r="Q67" s="713"/>
    </row>
    <row r="68" spans="1:17" s="14" customFormat="1" ht="12.75">
      <c r="A68" s="502" t="s">
        <v>265</v>
      </c>
      <c r="B68" s="53" t="s">
        <v>639</v>
      </c>
      <c r="C68" s="56"/>
      <c r="D68" s="61"/>
      <c r="E68" s="39" t="s">
        <v>71</v>
      </c>
      <c r="F68" s="71" t="s">
        <v>72</v>
      </c>
      <c r="G68" s="313">
        <v>0.2</v>
      </c>
      <c r="H68" s="423">
        <v>0.1</v>
      </c>
      <c r="I68" s="200">
        <v>0.2</v>
      </c>
      <c r="J68" s="200"/>
      <c r="K68" s="438">
        <f t="shared" si="12"/>
        <v>0.2</v>
      </c>
      <c r="L68" s="430"/>
      <c r="M68" s="442"/>
      <c r="N68" s="601"/>
      <c r="O68" s="601"/>
      <c r="P68" s="716">
        <f t="shared" si="13"/>
        <v>0</v>
      </c>
      <c r="Q68" s="713"/>
    </row>
    <row r="69" spans="1:17" s="14" customFormat="1" ht="12.75">
      <c r="A69" s="502" t="s">
        <v>266</v>
      </c>
      <c r="B69" s="53" t="s">
        <v>639</v>
      </c>
      <c r="C69" s="56"/>
      <c r="D69" s="61"/>
      <c r="E69" s="39" t="s">
        <v>74</v>
      </c>
      <c r="F69" s="71" t="s">
        <v>75</v>
      </c>
      <c r="G69" s="313">
        <v>0.6000000000000001</v>
      </c>
      <c r="H69" s="423">
        <v>0.5</v>
      </c>
      <c r="I69" s="200">
        <v>0.7</v>
      </c>
      <c r="J69" s="200"/>
      <c r="K69" s="438">
        <f t="shared" si="12"/>
        <v>0.7</v>
      </c>
      <c r="L69" s="430"/>
      <c r="M69" s="442"/>
      <c r="N69" s="601"/>
      <c r="O69" s="601"/>
      <c r="P69" s="716">
        <f t="shared" si="13"/>
        <v>0</v>
      </c>
      <c r="Q69" s="713"/>
    </row>
    <row r="70" spans="1:17" s="14" customFormat="1" ht="12.75">
      <c r="A70" s="502" t="s">
        <v>267</v>
      </c>
      <c r="B70" s="53" t="s">
        <v>639</v>
      </c>
      <c r="C70" s="56"/>
      <c r="D70" s="61"/>
      <c r="E70" s="39" t="s">
        <v>77</v>
      </c>
      <c r="F70" s="71" t="s">
        <v>78</v>
      </c>
      <c r="G70" s="313">
        <v>0.2</v>
      </c>
      <c r="H70" s="423">
        <v>0.2</v>
      </c>
      <c r="I70" s="200">
        <v>0.2</v>
      </c>
      <c r="J70" s="200"/>
      <c r="K70" s="438">
        <f t="shared" si="12"/>
        <v>0.2</v>
      </c>
      <c r="L70" s="430"/>
      <c r="M70" s="442"/>
      <c r="N70" s="601"/>
      <c r="O70" s="601"/>
      <c r="P70" s="716">
        <f t="shared" si="13"/>
        <v>0</v>
      </c>
      <c r="Q70" s="713"/>
    </row>
    <row r="71" spans="1:17" s="14" customFormat="1" ht="12.75">
      <c r="A71" s="502" t="s">
        <v>268</v>
      </c>
      <c r="B71" s="53" t="s">
        <v>639</v>
      </c>
      <c r="C71" s="56"/>
      <c r="D71" s="61"/>
      <c r="E71" s="39" t="s">
        <v>83</v>
      </c>
      <c r="F71" s="71" t="s">
        <v>84</v>
      </c>
      <c r="G71" s="313">
        <v>0.9</v>
      </c>
      <c r="H71" s="423">
        <f>773/1000</f>
        <v>0.773</v>
      </c>
      <c r="I71" s="200">
        <v>1.1</v>
      </c>
      <c r="J71" s="200"/>
      <c r="K71" s="438">
        <f t="shared" si="12"/>
        <v>1.1</v>
      </c>
      <c r="L71" s="430"/>
      <c r="M71" s="442"/>
      <c r="N71" s="601"/>
      <c r="O71" s="601"/>
      <c r="P71" s="716">
        <f t="shared" si="13"/>
        <v>0</v>
      </c>
      <c r="Q71" s="713"/>
    </row>
    <row r="72" spans="1:17" s="14" customFormat="1" ht="12.75">
      <c r="A72" s="502" t="s">
        <v>269</v>
      </c>
      <c r="B72" s="53" t="s">
        <v>639</v>
      </c>
      <c r="C72" s="56"/>
      <c r="D72" s="61"/>
      <c r="E72" s="39" t="s">
        <v>86</v>
      </c>
      <c r="F72" s="71" t="s">
        <v>87</v>
      </c>
      <c r="G72" s="313">
        <v>0.2</v>
      </c>
      <c r="H72" s="423">
        <v>0.2</v>
      </c>
      <c r="I72" s="200">
        <v>0.3</v>
      </c>
      <c r="J72" s="200"/>
      <c r="K72" s="438">
        <f t="shared" si="12"/>
        <v>0.3</v>
      </c>
      <c r="L72" s="430"/>
      <c r="M72" s="442"/>
      <c r="N72" s="601"/>
      <c r="O72" s="601"/>
      <c r="P72" s="716">
        <f t="shared" si="13"/>
        <v>0</v>
      </c>
      <c r="Q72" s="713"/>
    </row>
    <row r="73" spans="1:17" s="14" customFormat="1" ht="12.75">
      <c r="A73" s="502" t="s">
        <v>270</v>
      </c>
      <c r="B73" s="53" t="s">
        <v>639</v>
      </c>
      <c r="C73" s="56"/>
      <c r="D73" s="61"/>
      <c r="E73" s="39" t="s">
        <v>164</v>
      </c>
      <c r="F73" s="71" t="s">
        <v>165</v>
      </c>
      <c r="G73" s="313">
        <v>0</v>
      </c>
      <c r="H73" s="423">
        <v>5.9</v>
      </c>
      <c r="I73" s="200">
        <v>0.2</v>
      </c>
      <c r="J73" s="200"/>
      <c r="K73" s="438">
        <f t="shared" si="12"/>
        <v>0.2</v>
      </c>
      <c r="L73" s="430"/>
      <c r="M73" s="442"/>
      <c r="N73" s="601"/>
      <c r="O73" s="601"/>
      <c r="P73" s="716">
        <f t="shared" si="13"/>
        <v>0</v>
      </c>
      <c r="Q73" s="713"/>
    </row>
    <row r="74" spans="1:17" s="14" customFormat="1" ht="12.75">
      <c r="A74" s="502" t="s">
        <v>423</v>
      </c>
      <c r="B74" s="53" t="s">
        <v>639</v>
      </c>
      <c r="C74" s="56"/>
      <c r="D74" s="61"/>
      <c r="E74" s="39" t="s">
        <v>89</v>
      </c>
      <c r="F74" s="71" t="s">
        <v>90</v>
      </c>
      <c r="G74" s="313">
        <v>0.1</v>
      </c>
      <c r="H74" s="423">
        <v>0.5</v>
      </c>
      <c r="I74" s="200">
        <v>0.8</v>
      </c>
      <c r="J74" s="200"/>
      <c r="K74" s="438">
        <f t="shared" si="12"/>
        <v>0.8</v>
      </c>
      <c r="L74" s="430"/>
      <c r="M74" s="442"/>
      <c r="N74" s="601"/>
      <c r="O74" s="601"/>
      <c r="P74" s="716">
        <f t="shared" si="13"/>
        <v>0</v>
      </c>
      <c r="Q74" s="713"/>
    </row>
    <row r="75" spans="1:17" s="14" customFormat="1" ht="12.75">
      <c r="A75" s="502" t="s">
        <v>424</v>
      </c>
      <c r="B75" s="53" t="s">
        <v>639</v>
      </c>
      <c r="C75" s="56"/>
      <c r="D75" s="61"/>
      <c r="E75" s="61" t="s">
        <v>205</v>
      </c>
      <c r="F75" s="65" t="s">
        <v>206</v>
      </c>
      <c r="G75" s="313">
        <v>0.30000000000000004</v>
      </c>
      <c r="H75" s="423">
        <v>0.3</v>
      </c>
      <c r="I75" s="200">
        <v>0.3</v>
      </c>
      <c r="J75" s="200"/>
      <c r="K75" s="438">
        <f t="shared" si="12"/>
        <v>0.3</v>
      </c>
      <c r="L75" s="430"/>
      <c r="M75" s="442"/>
      <c r="N75" s="601"/>
      <c r="O75" s="601"/>
      <c r="P75" s="716">
        <f t="shared" si="13"/>
        <v>0</v>
      </c>
      <c r="Q75" s="713"/>
    </row>
    <row r="76" spans="1:17" s="14" customFormat="1" ht="12.75">
      <c r="A76" s="502" t="s">
        <v>425</v>
      </c>
      <c r="B76" s="53"/>
      <c r="C76" s="28"/>
      <c r="D76" s="72" t="s">
        <v>640</v>
      </c>
      <c r="E76" s="833" t="s">
        <v>641</v>
      </c>
      <c r="F76" s="833"/>
      <c r="G76" s="311">
        <f aca="true" t="shared" si="14" ref="G76:P76">SUM(G77:G78)</f>
        <v>3.9</v>
      </c>
      <c r="H76" s="421">
        <f t="shared" si="14"/>
        <v>0.1</v>
      </c>
      <c r="I76" s="186">
        <f t="shared" si="14"/>
        <v>0</v>
      </c>
      <c r="J76" s="186">
        <f t="shared" si="14"/>
        <v>0</v>
      </c>
      <c r="K76" s="201">
        <f t="shared" si="14"/>
        <v>0</v>
      </c>
      <c r="L76" s="428">
        <f t="shared" si="14"/>
        <v>0</v>
      </c>
      <c r="M76" s="409">
        <f t="shared" si="14"/>
        <v>0</v>
      </c>
      <c r="N76" s="711">
        <f t="shared" si="14"/>
        <v>0</v>
      </c>
      <c r="O76" s="711">
        <f t="shared" si="14"/>
        <v>0</v>
      </c>
      <c r="P76" s="712">
        <f t="shared" si="14"/>
        <v>0</v>
      </c>
      <c r="Q76" s="713"/>
    </row>
    <row r="77" spans="1:17" s="14" customFormat="1" ht="12.75">
      <c r="A77" s="502" t="s">
        <v>426</v>
      </c>
      <c r="B77" s="53" t="s">
        <v>590</v>
      </c>
      <c r="C77" s="56"/>
      <c r="D77" s="61"/>
      <c r="E77" s="61" t="s">
        <v>138</v>
      </c>
      <c r="F77" s="65" t="s">
        <v>642</v>
      </c>
      <c r="G77" s="313">
        <v>2</v>
      </c>
      <c r="H77" s="423">
        <v>0</v>
      </c>
      <c r="I77" s="200">
        <v>0</v>
      </c>
      <c r="J77" s="200"/>
      <c r="K77" s="438">
        <f>I77+J77</f>
        <v>0</v>
      </c>
      <c r="L77" s="430"/>
      <c r="M77" s="442"/>
      <c r="N77" s="601"/>
      <c r="O77" s="601"/>
      <c r="P77" s="716">
        <f>N77+O77</f>
        <v>0</v>
      </c>
      <c r="Q77" s="713"/>
    </row>
    <row r="78" spans="1:17" s="14" customFormat="1" ht="13.5" thickBot="1">
      <c r="A78" s="502" t="s">
        <v>427</v>
      </c>
      <c r="B78" s="73" t="s">
        <v>590</v>
      </c>
      <c r="C78" s="74"/>
      <c r="D78" s="75"/>
      <c r="E78" s="75" t="s">
        <v>226</v>
      </c>
      <c r="F78" s="76" t="s">
        <v>227</v>
      </c>
      <c r="G78" s="314">
        <v>1.9</v>
      </c>
      <c r="H78" s="426">
        <v>0.1</v>
      </c>
      <c r="I78" s="439">
        <v>0</v>
      </c>
      <c r="J78" s="439"/>
      <c r="K78" s="440">
        <f>I78+J78</f>
        <v>0</v>
      </c>
      <c r="L78" s="435"/>
      <c r="M78" s="445"/>
      <c r="N78" s="724"/>
      <c r="O78" s="724"/>
      <c r="P78" s="725">
        <f>N78+O79</f>
        <v>0</v>
      </c>
      <c r="Q78" s="713"/>
    </row>
    <row r="79" spans="1:17" s="14" customFormat="1" ht="12.75">
      <c r="A79" s="28"/>
      <c r="B79" s="28"/>
      <c r="C79" s="27"/>
      <c r="D79" s="27"/>
      <c r="E79" s="27"/>
      <c r="F79" s="27"/>
      <c r="G79" s="29"/>
      <c r="H79" s="29"/>
      <c r="I79" s="29"/>
      <c r="J79" s="29"/>
      <c r="K79" s="29"/>
      <c r="L79" s="29"/>
      <c r="M79" s="29"/>
      <c r="N79" s="726"/>
      <c r="O79" s="713"/>
      <c r="P79" s="713"/>
      <c r="Q79" s="713"/>
    </row>
    <row r="80" spans="1:17" s="14" customFormat="1" ht="12.75">
      <c r="A80" s="28"/>
      <c r="B80" s="28"/>
      <c r="C80" s="27"/>
      <c r="D80" s="27"/>
      <c r="E80" s="27"/>
      <c r="F80" s="27"/>
      <c r="G80" s="29"/>
      <c r="H80" s="29"/>
      <c r="I80" s="29"/>
      <c r="J80" s="29"/>
      <c r="K80" s="29"/>
      <c r="L80" s="29"/>
      <c r="M80" s="29"/>
      <c r="N80" s="726"/>
      <c r="O80" s="713"/>
      <c r="P80" s="713"/>
      <c r="Q80" s="713"/>
    </row>
    <row r="81" spans="1:17" s="14" customFormat="1" ht="12.75">
      <c r="A81" s="28"/>
      <c r="B81" s="28"/>
      <c r="C81" s="27"/>
      <c r="D81" s="27"/>
      <c r="E81" s="27"/>
      <c r="F81" s="27"/>
      <c r="G81" s="29"/>
      <c r="H81" s="29"/>
      <c r="I81" s="29"/>
      <c r="J81" s="29"/>
      <c r="K81" s="29"/>
      <c r="L81" s="29"/>
      <c r="M81" s="29"/>
      <c r="N81" s="726"/>
      <c r="O81" s="713"/>
      <c r="P81" s="713"/>
      <c r="Q81" s="713"/>
    </row>
    <row r="82" spans="1:17" s="14" customFormat="1" ht="12.75">
      <c r="A82" s="28"/>
      <c r="B82" s="28"/>
      <c r="C82" s="27"/>
      <c r="D82" s="27"/>
      <c r="E82" s="27"/>
      <c r="F82" s="27"/>
      <c r="G82" s="29"/>
      <c r="H82" s="29"/>
      <c r="I82" s="29"/>
      <c r="J82" s="29"/>
      <c r="K82" s="29"/>
      <c r="L82" s="29"/>
      <c r="M82" s="29"/>
      <c r="N82" s="726"/>
      <c r="O82" s="713"/>
      <c r="P82" s="713"/>
      <c r="Q82" s="713"/>
    </row>
    <row r="83" spans="1:17" s="14" customFormat="1" ht="12.75">
      <c r="A83" s="28"/>
      <c r="B83" s="28"/>
      <c r="C83" s="27"/>
      <c r="D83" s="27"/>
      <c r="E83" s="27"/>
      <c r="F83" s="27"/>
      <c r="G83" s="29"/>
      <c r="H83" s="29"/>
      <c r="I83" s="29"/>
      <c r="J83" s="29"/>
      <c r="K83" s="29"/>
      <c r="L83" s="29"/>
      <c r="M83" s="29"/>
      <c r="N83" s="726"/>
      <c r="O83" s="713"/>
      <c r="P83" s="713"/>
      <c r="Q83" s="713"/>
    </row>
    <row r="84" spans="1:17" s="14" customFormat="1" ht="12.75">
      <c r="A84" s="28"/>
      <c r="B84" s="28"/>
      <c r="C84" s="27"/>
      <c r="D84" s="27"/>
      <c r="E84" s="27"/>
      <c r="F84" s="27"/>
      <c r="G84" s="29"/>
      <c r="H84" s="29"/>
      <c r="I84" s="29"/>
      <c r="J84" s="29"/>
      <c r="K84" s="29"/>
      <c r="L84" s="29"/>
      <c r="M84" s="29"/>
      <c r="N84" s="726"/>
      <c r="O84" s="713"/>
      <c r="P84" s="713"/>
      <c r="Q84" s="713"/>
    </row>
    <row r="85" spans="1:17" s="14" customFormat="1" ht="12.75">
      <c r="A85" s="28"/>
      <c r="B85" s="28"/>
      <c r="C85" s="27"/>
      <c r="D85" s="27"/>
      <c r="E85" s="27"/>
      <c r="F85" s="27"/>
      <c r="G85" s="29"/>
      <c r="H85" s="29"/>
      <c r="I85" s="29"/>
      <c r="J85" s="29"/>
      <c r="K85" s="29"/>
      <c r="L85" s="29"/>
      <c r="M85" s="29"/>
      <c r="N85" s="726"/>
      <c r="O85" s="713"/>
      <c r="P85" s="713"/>
      <c r="Q85" s="713"/>
    </row>
    <row r="86" spans="1:17" s="14" customFormat="1" ht="12.75">
      <c r="A86" s="28"/>
      <c r="B86" s="28"/>
      <c r="C86" s="27"/>
      <c r="D86" s="27"/>
      <c r="E86" s="27"/>
      <c r="F86" s="27"/>
      <c r="G86" s="29"/>
      <c r="H86" s="29"/>
      <c r="I86" s="29"/>
      <c r="J86" s="29"/>
      <c r="K86" s="29"/>
      <c r="L86" s="29"/>
      <c r="M86" s="29"/>
      <c r="N86" s="726"/>
      <c r="O86" s="713"/>
      <c r="P86" s="713"/>
      <c r="Q86" s="713"/>
    </row>
    <row r="87" spans="1:17" s="14" customFormat="1" ht="12.75">
      <c r="A87" s="28"/>
      <c r="B87" s="28"/>
      <c r="C87" s="27"/>
      <c r="D87" s="27"/>
      <c r="E87" s="27"/>
      <c r="F87" s="27"/>
      <c r="G87" s="29"/>
      <c r="H87" s="29"/>
      <c r="I87" s="29"/>
      <c r="J87" s="29"/>
      <c r="K87" s="29"/>
      <c r="L87" s="29"/>
      <c r="M87" s="29"/>
      <c r="N87" s="726"/>
      <c r="O87" s="713"/>
      <c r="P87" s="713"/>
      <c r="Q87" s="713"/>
    </row>
    <row r="88" spans="1:17" s="14" customFormat="1" ht="12.75">
      <c r="A88" s="28"/>
      <c r="B88" s="28"/>
      <c r="C88" s="27"/>
      <c r="D88" s="27"/>
      <c r="E88" s="27"/>
      <c r="F88" s="27"/>
      <c r="G88" s="29"/>
      <c r="H88" s="29"/>
      <c r="I88" s="29"/>
      <c r="J88" s="29"/>
      <c r="K88" s="29"/>
      <c r="L88" s="29"/>
      <c r="M88" s="29"/>
      <c r="N88" s="726"/>
      <c r="O88" s="713"/>
      <c r="P88" s="713"/>
      <c r="Q88" s="713"/>
    </row>
    <row r="89" spans="1:17" s="14" customFormat="1" ht="12.75">
      <c r="A89" s="28"/>
      <c r="B89" s="28"/>
      <c r="C89" s="27"/>
      <c r="D89" s="27"/>
      <c r="E89" s="27"/>
      <c r="F89" s="27"/>
      <c r="G89" s="29"/>
      <c r="H89" s="29"/>
      <c r="I89" s="29"/>
      <c r="J89" s="29"/>
      <c r="K89" s="29"/>
      <c r="L89" s="29"/>
      <c r="M89" s="29"/>
      <c r="N89" s="726"/>
      <c r="O89" s="713"/>
      <c r="P89" s="713"/>
      <c r="Q89" s="713"/>
    </row>
    <row r="90" spans="1:17" s="14" customFormat="1" ht="12.75">
      <c r="A90" s="27"/>
      <c r="B90" s="27"/>
      <c r="C90" s="27"/>
      <c r="D90" s="27"/>
      <c r="E90" s="27"/>
      <c r="F90" s="27"/>
      <c r="G90" s="29"/>
      <c r="H90" s="29"/>
      <c r="I90" s="29"/>
      <c r="J90" s="29"/>
      <c r="K90" s="29"/>
      <c r="L90" s="29"/>
      <c r="M90" s="29"/>
      <c r="N90" s="726"/>
      <c r="O90" s="713"/>
      <c r="P90" s="713"/>
      <c r="Q90" s="713"/>
    </row>
    <row r="91" spans="1:17" s="14" customFormat="1" ht="12.75">
      <c r="A91" s="27"/>
      <c r="B91" s="27"/>
      <c r="C91" s="27"/>
      <c r="D91" s="27"/>
      <c r="E91" s="27"/>
      <c r="F91" s="27"/>
      <c r="G91" s="29"/>
      <c r="H91" s="29"/>
      <c r="I91" s="29"/>
      <c r="J91" s="29"/>
      <c r="K91" s="29"/>
      <c r="L91" s="29"/>
      <c r="M91" s="29"/>
      <c r="N91" s="726"/>
      <c r="O91" s="713"/>
      <c r="P91" s="713"/>
      <c r="Q91" s="713"/>
    </row>
    <row r="92" spans="1:17" s="14" customFormat="1" ht="12.75">
      <c r="A92" s="27"/>
      <c r="B92" s="27"/>
      <c r="C92" s="27"/>
      <c r="D92" s="27"/>
      <c r="E92" s="27"/>
      <c r="F92" s="27"/>
      <c r="G92" s="29"/>
      <c r="H92" s="29"/>
      <c r="I92" s="29"/>
      <c r="J92" s="29"/>
      <c r="K92" s="29"/>
      <c r="L92" s="29"/>
      <c r="M92" s="29"/>
      <c r="N92" s="726"/>
      <c r="O92" s="713"/>
      <c r="P92" s="713"/>
      <c r="Q92" s="713"/>
    </row>
    <row r="93" spans="1:17" s="14" customFormat="1" ht="12.75">
      <c r="A93" s="27"/>
      <c r="B93" s="27"/>
      <c r="C93" s="27"/>
      <c r="D93" s="27"/>
      <c r="E93" s="27"/>
      <c r="F93" s="27"/>
      <c r="G93" s="29"/>
      <c r="H93" s="29"/>
      <c r="I93" s="29"/>
      <c r="J93" s="29"/>
      <c r="K93" s="29"/>
      <c r="L93" s="29"/>
      <c r="M93" s="29"/>
      <c r="N93" s="726"/>
      <c r="O93" s="713"/>
      <c r="P93" s="713"/>
      <c r="Q93" s="713"/>
    </row>
    <row r="94" spans="1:17" s="14" customFormat="1" ht="12.75">
      <c r="A94" s="27"/>
      <c r="B94" s="28"/>
      <c r="C94" s="28"/>
      <c r="D94" s="28"/>
      <c r="E94" s="28"/>
      <c r="F94" s="28"/>
      <c r="G94" s="29"/>
      <c r="H94" s="29"/>
      <c r="I94" s="29"/>
      <c r="J94" s="29"/>
      <c r="K94" s="29"/>
      <c r="L94" s="29"/>
      <c r="M94" s="29"/>
      <c r="N94" s="726"/>
      <c r="O94" s="713"/>
      <c r="P94" s="713"/>
      <c r="Q94" s="713"/>
    </row>
    <row r="95" spans="1:17" s="14" customFormat="1" ht="12.75">
      <c r="A95" s="27"/>
      <c r="B95" s="28"/>
      <c r="C95" s="28"/>
      <c r="D95" s="28"/>
      <c r="E95" s="28"/>
      <c r="F95" s="28"/>
      <c r="G95" s="29"/>
      <c r="H95" s="29"/>
      <c r="I95" s="29"/>
      <c r="J95" s="29"/>
      <c r="K95" s="29"/>
      <c r="L95" s="29"/>
      <c r="M95" s="29"/>
      <c r="N95" s="726"/>
      <c r="O95" s="713"/>
      <c r="P95" s="713"/>
      <c r="Q95" s="713"/>
    </row>
    <row r="96" spans="1:17" s="14" customFormat="1" ht="12.75">
      <c r="A96" s="27"/>
      <c r="B96" s="28"/>
      <c r="C96" s="28"/>
      <c r="D96" s="28"/>
      <c r="E96" s="28"/>
      <c r="F96" s="28"/>
      <c r="G96" s="29"/>
      <c r="H96" s="29"/>
      <c r="I96" s="29"/>
      <c r="J96" s="29"/>
      <c r="K96" s="29"/>
      <c r="L96" s="29"/>
      <c r="M96" s="29"/>
      <c r="N96" s="726"/>
      <c r="O96" s="713"/>
      <c r="P96" s="713"/>
      <c r="Q96" s="713"/>
    </row>
    <row r="97" spans="1:17" ht="12.75">
      <c r="A97" s="27"/>
      <c r="B97" s="28"/>
      <c r="C97" s="28"/>
      <c r="D97" s="28"/>
      <c r="E97" s="28"/>
      <c r="F97" s="28"/>
      <c r="G97" s="29"/>
      <c r="H97" s="29"/>
      <c r="I97" s="29"/>
      <c r="J97" s="29"/>
      <c r="K97" s="29"/>
      <c r="L97" s="29"/>
      <c r="M97" s="29"/>
      <c r="N97" s="726"/>
      <c r="O97" s="707"/>
      <c r="P97" s="707"/>
      <c r="Q97" s="707"/>
    </row>
    <row r="98" spans="1:17" ht="12.75">
      <c r="A98" s="27"/>
      <c r="B98" s="28"/>
      <c r="C98" s="28"/>
      <c r="D98" s="28"/>
      <c r="E98" s="28"/>
      <c r="F98" s="28"/>
      <c r="G98" s="29"/>
      <c r="H98" s="29"/>
      <c r="I98" s="29"/>
      <c r="J98" s="29"/>
      <c r="K98" s="29"/>
      <c r="L98" s="29"/>
      <c r="M98" s="29"/>
      <c r="N98" s="726"/>
      <c r="O98" s="707"/>
      <c r="P98" s="707"/>
      <c r="Q98" s="707"/>
    </row>
    <row r="99" spans="1:17" ht="12.75">
      <c r="A99" s="27"/>
      <c r="B99" s="28"/>
      <c r="C99" s="28"/>
      <c r="D99" s="28"/>
      <c r="E99" s="28"/>
      <c r="F99" s="28"/>
      <c r="G99" s="29"/>
      <c r="H99" s="29"/>
      <c r="I99" s="29"/>
      <c r="J99" s="29"/>
      <c r="K99" s="29"/>
      <c r="L99" s="29"/>
      <c r="M99" s="29"/>
      <c r="N99" s="726"/>
      <c r="O99" s="707"/>
      <c r="P99" s="707"/>
      <c r="Q99" s="707"/>
    </row>
    <row r="100" spans="1:17" ht="12.75">
      <c r="A100" s="27"/>
      <c r="B100" s="28"/>
      <c r="C100" s="28"/>
      <c r="D100" s="28"/>
      <c r="E100" s="28"/>
      <c r="F100" s="28"/>
      <c r="G100" s="29"/>
      <c r="H100" s="29"/>
      <c r="I100" s="29"/>
      <c r="J100" s="29"/>
      <c r="K100" s="29"/>
      <c r="L100" s="29"/>
      <c r="M100" s="29"/>
      <c r="N100" s="726"/>
      <c r="O100" s="707"/>
      <c r="P100" s="707"/>
      <c r="Q100" s="707"/>
    </row>
    <row r="101" spans="1:17" ht="12.75">
      <c r="A101" s="27"/>
      <c r="B101" s="28"/>
      <c r="C101" s="28"/>
      <c r="D101" s="28"/>
      <c r="E101" s="28"/>
      <c r="F101" s="28"/>
      <c r="G101" s="29"/>
      <c r="H101" s="29"/>
      <c r="I101" s="29"/>
      <c r="J101" s="29"/>
      <c r="K101" s="29"/>
      <c r="L101" s="29"/>
      <c r="M101" s="29"/>
      <c r="N101" s="726"/>
      <c r="O101" s="707"/>
      <c r="P101" s="707"/>
      <c r="Q101" s="707"/>
    </row>
    <row r="102" spans="1:17" ht="12.75">
      <c r="A102" s="27"/>
      <c r="B102" s="28"/>
      <c r="C102" s="28"/>
      <c r="D102" s="28"/>
      <c r="E102" s="28"/>
      <c r="F102" s="28"/>
      <c r="G102" s="29"/>
      <c r="H102" s="29"/>
      <c r="I102" s="29"/>
      <c r="J102" s="29"/>
      <c r="K102" s="29"/>
      <c r="L102" s="29"/>
      <c r="M102" s="29"/>
      <c r="N102" s="726"/>
      <c r="O102" s="707"/>
      <c r="P102" s="707"/>
      <c r="Q102" s="707"/>
    </row>
    <row r="103" spans="1:17" ht="12.75">
      <c r="A103" s="27"/>
      <c r="B103" s="28"/>
      <c r="C103" s="28"/>
      <c r="D103" s="28"/>
      <c r="E103" s="28"/>
      <c r="F103" s="28"/>
      <c r="G103" s="29"/>
      <c r="H103" s="29"/>
      <c r="I103" s="29"/>
      <c r="J103" s="29"/>
      <c r="K103" s="29"/>
      <c r="L103" s="29"/>
      <c r="M103" s="29"/>
      <c r="N103" s="726"/>
      <c r="O103" s="707"/>
      <c r="P103" s="707"/>
      <c r="Q103" s="707"/>
    </row>
    <row r="104" spans="1:17" ht="12.75">
      <c r="A104" s="27"/>
      <c r="B104" s="28"/>
      <c r="C104" s="28"/>
      <c r="D104" s="28"/>
      <c r="E104" s="28"/>
      <c r="F104" s="28"/>
      <c r="G104" s="29"/>
      <c r="H104" s="29"/>
      <c r="I104" s="29"/>
      <c r="J104" s="29"/>
      <c r="K104" s="29"/>
      <c r="L104" s="29"/>
      <c r="M104" s="29"/>
      <c r="N104" s="726"/>
      <c r="O104" s="707"/>
      <c r="P104" s="707"/>
      <c r="Q104" s="707"/>
    </row>
    <row r="105" spans="1:17" ht="12.75">
      <c r="A105" s="28"/>
      <c r="B105" s="28"/>
      <c r="C105" s="28"/>
      <c r="D105" s="28"/>
      <c r="E105" s="28"/>
      <c r="F105" s="28"/>
      <c r="G105" s="29"/>
      <c r="H105" s="29"/>
      <c r="I105" s="29"/>
      <c r="J105" s="29"/>
      <c r="K105" s="29"/>
      <c r="L105" s="29"/>
      <c r="M105" s="29"/>
      <c r="N105" s="726"/>
      <c r="O105" s="707"/>
      <c r="P105" s="707"/>
      <c r="Q105" s="707"/>
    </row>
    <row r="106" spans="1:17" ht="12.75">
      <c r="A106" s="28"/>
      <c r="B106" s="28"/>
      <c r="C106" s="28"/>
      <c r="D106" s="28"/>
      <c r="E106" s="28"/>
      <c r="F106" s="28"/>
      <c r="G106" s="29"/>
      <c r="H106" s="29"/>
      <c r="I106" s="29"/>
      <c r="J106" s="29"/>
      <c r="K106" s="29"/>
      <c r="L106" s="29"/>
      <c r="M106" s="29"/>
      <c r="N106" s="726"/>
      <c r="O106" s="707"/>
      <c r="P106" s="707"/>
      <c r="Q106" s="707"/>
    </row>
    <row r="107" spans="1:17" ht="12.75">
      <c r="A107" s="28"/>
      <c r="B107" s="28"/>
      <c r="C107" s="28"/>
      <c r="D107" s="28"/>
      <c r="E107" s="28"/>
      <c r="F107" s="28"/>
      <c r="G107" s="29"/>
      <c r="H107" s="29"/>
      <c r="I107" s="29"/>
      <c r="J107" s="29"/>
      <c r="K107" s="29"/>
      <c r="L107" s="29"/>
      <c r="M107" s="29"/>
      <c r="N107" s="726"/>
      <c r="O107" s="707"/>
      <c r="P107" s="707"/>
      <c r="Q107" s="707"/>
    </row>
    <row r="108" spans="1:17" ht="12.75">
      <c r="A108" s="28"/>
      <c r="B108" s="28"/>
      <c r="C108" s="28"/>
      <c r="D108" s="28"/>
      <c r="E108" s="28"/>
      <c r="F108" s="28"/>
      <c r="G108" s="29"/>
      <c r="H108" s="29"/>
      <c r="I108" s="29"/>
      <c r="J108" s="29"/>
      <c r="K108" s="29"/>
      <c r="L108" s="29"/>
      <c r="M108" s="29"/>
      <c r="N108" s="726"/>
      <c r="O108" s="707"/>
      <c r="P108" s="707"/>
      <c r="Q108" s="707"/>
    </row>
    <row r="109" spans="1:17" ht="12.75">
      <c r="A109" s="28"/>
      <c r="B109" s="28"/>
      <c r="C109" s="28"/>
      <c r="D109" s="28"/>
      <c r="E109" s="28"/>
      <c r="F109" s="28"/>
      <c r="G109" s="29"/>
      <c r="H109" s="29"/>
      <c r="I109" s="29"/>
      <c r="J109" s="29"/>
      <c r="K109" s="29"/>
      <c r="L109" s="29"/>
      <c r="M109" s="29"/>
      <c r="N109" s="726"/>
      <c r="O109" s="707"/>
      <c r="P109" s="707"/>
      <c r="Q109" s="707"/>
    </row>
    <row r="110" spans="1:17" ht="12.75">
      <c r="A110" s="28"/>
      <c r="B110" s="28"/>
      <c r="C110" s="28"/>
      <c r="D110" s="28"/>
      <c r="E110" s="28"/>
      <c r="F110" s="28"/>
      <c r="G110" s="29"/>
      <c r="H110" s="29"/>
      <c r="I110" s="29"/>
      <c r="J110" s="29"/>
      <c r="K110" s="29"/>
      <c r="L110" s="29"/>
      <c r="M110" s="29"/>
      <c r="N110" s="726"/>
      <c r="O110" s="707"/>
      <c r="P110" s="707"/>
      <c r="Q110" s="707"/>
    </row>
    <row r="111" spans="1:17" ht="12.75">
      <c r="A111" s="28"/>
      <c r="B111" s="28"/>
      <c r="C111" s="28"/>
      <c r="D111" s="28"/>
      <c r="E111" s="28"/>
      <c r="F111" s="28"/>
      <c r="G111" s="29"/>
      <c r="H111" s="29"/>
      <c r="I111" s="29"/>
      <c r="J111" s="29"/>
      <c r="K111" s="29"/>
      <c r="L111" s="29"/>
      <c r="M111" s="29"/>
      <c r="N111" s="726"/>
      <c r="O111" s="707"/>
      <c r="P111" s="707"/>
      <c r="Q111" s="707"/>
    </row>
    <row r="112" spans="1:17" ht="12.75">
      <c r="A112" s="28"/>
      <c r="B112" s="28"/>
      <c r="C112" s="28"/>
      <c r="D112" s="28"/>
      <c r="E112" s="28"/>
      <c r="F112" s="28"/>
      <c r="G112" s="29"/>
      <c r="H112" s="29"/>
      <c r="I112" s="29"/>
      <c r="J112" s="29"/>
      <c r="K112" s="29"/>
      <c r="L112" s="29"/>
      <c r="M112" s="29"/>
      <c r="N112" s="726"/>
      <c r="O112" s="707"/>
      <c r="P112" s="707"/>
      <c r="Q112" s="707"/>
    </row>
    <row r="113" spans="1:17" ht="12.75">
      <c r="A113" s="28"/>
      <c r="B113" s="28"/>
      <c r="C113" s="28"/>
      <c r="D113" s="28"/>
      <c r="E113" s="28"/>
      <c r="F113" s="28"/>
      <c r="G113" s="29"/>
      <c r="H113" s="29"/>
      <c r="I113" s="29"/>
      <c r="J113" s="29"/>
      <c r="K113" s="29"/>
      <c r="L113" s="29"/>
      <c r="M113" s="29"/>
      <c r="N113" s="726"/>
      <c r="O113" s="707"/>
      <c r="P113" s="707"/>
      <c r="Q113" s="707"/>
    </row>
    <row r="114" spans="1:17" ht="12.75">
      <c r="A114" s="28"/>
      <c r="B114" s="28"/>
      <c r="C114" s="28"/>
      <c r="D114" s="28"/>
      <c r="E114" s="28"/>
      <c r="F114" s="28"/>
      <c r="G114" s="29"/>
      <c r="H114" s="29"/>
      <c r="I114" s="29"/>
      <c r="J114" s="29"/>
      <c r="K114" s="29"/>
      <c r="L114" s="29"/>
      <c r="M114" s="29"/>
      <c r="N114" s="726"/>
      <c r="O114" s="707"/>
      <c r="P114" s="707"/>
      <c r="Q114" s="707"/>
    </row>
    <row r="115" spans="1:17" ht="12.75">
      <c r="A115" s="28"/>
      <c r="B115" s="28"/>
      <c r="C115" s="28"/>
      <c r="D115" s="28"/>
      <c r="E115" s="28"/>
      <c r="F115" s="28"/>
      <c r="G115" s="29"/>
      <c r="H115" s="29"/>
      <c r="I115" s="29"/>
      <c r="J115" s="29"/>
      <c r="K115" s="29"/>
      <c r="L115" s="29"/>
      <c r="M115" s="29"/>
      <c r="N115" s="726"/>
      <c r="O115" s="707"/>
      <c r="P115" s="707"/>
      <c r="Q115" s="707"/>
    </row>
    <row r="116" spans="1:17" ht="12.75">
      <c r="A116" s="28"/>
      <c r="B116" s="28"/>
      <c r="C116" s="28"/>
      <c r="D116" s="28"/>
      <c r="E116" s="28"/>
      <c r="F116" s="28"/>
      <c r="G116" s="29"/>
      <c r="H116" s="29"/>
      <c r="I116" s="29"/>
      <c r="J116" s="29"/>
      <c r="K116" s="29"/>
      <c r="L116" s="29"/>
      <c r="M116" s="29"/>
      <c r="N116" s="726"/>
      <c r="O116" s="707"/>
      <c r="P116" s="707"/>
      <c r="Q116" s="707"/>
    </row>
    <row r="117" spans="1:17" ht="12.75">
      <c r="A117" s="28"/>
      <c r="B117" s="28"/>
      <c r="C117" s="28"/>
      <c r="D117" s="28"/>
      <c r="E117" s="28"/>
      <c r="F117" s="28"/>
      <c r="G117" s="29"/>
      <c r="H117" s="29"/>
      <c r="I117" s="29"/>
      <c r="J117" s="29"/>
      <c r="K117" s="29"/>
      <c r="L117" s="29"/>
      <c r="M117" s="29"/>
      <c r="N117" s="726"/>
      <c r="O117" s="707"/>
      <c r="P117" s="707"/>
      <c r="Q117" s="707"/>
    </row>
    <row r="118" spans="1:17" ht="12.75">
      <c r="A118" s="28"/>
      <c r="B118" s="28"/>
      <c r="C118" s="28"/>
      <c r="D118" s="28"/>
      <c r="E118" s="28"/>
      <c r="F118" s="28"/>
      <c r="G118" s="29"/>
      <c r="H118" s="29"/>
      <c r="I118" s="29"/>
      <c r="J118" s="29"/>
      <c r="K118" s="29"/>
      <c r="L118" s="29"/>
      <c r="M118" s="29"/>
      <c r="N118" s="726"/>
      <c r="O118" s="707"/>
      <c r="P118" s="707"/>
      <c r="Q118" s="707"/>
    </row>
    <row r="119" spans="1:17" ht="12.75">
      <c r="A119" s="28"/>
      <c r="B119" s="28"/>
      <c r="C119" s="28"/>
      <c r="D119" s="28"/>
      <c r="E119" s="28"/>
      <c r="F119" s="28"/>
      <c r="G119" s="29"/>
      <c r="H119" s="29"/>
      <c r="I119" s="29"/>
      <c r="J119" s="29"/>
      <c r="K119" s="29"/>
      <c r="L119" s="29"/>
      <c r="M119" s="29"/>
      <c r="N119" s="726"/>
      <c r="O119" s="707"/>
      <c r="P119" s="707"/>
      <c r="Q119" s="707"/>
    </row>
    <row r="120" spans="1:17" ht="12.75">
      <c r="A120" s="28"/>
      <c r="B120" s="28"/>
      <c r="C120" s="28"/>
      <c r="D120" s="28"/>
      <c r="E120" s="28"/>
      <c r="F120" s="28"/>
      <c r="G120" s="29"/>
      <c r="H120" s="29"/>
      <c r="I120" s="29"/>
      <c r="J120" s="29"/>
      <c r="K120" s="29"/>
      <c r="L120" s="29"/>
      <c r="M120" s="29"/>
      <c r="N120" s="726"/>
      <c r="O120" s="707"/>
      <c r="P120" s="707"/>
      <c r="Q120" s="707"/>
    </row>
    <row r="121" spans="1:17" ht="12.75">
      <c r="A121" s="28"/>
      <c r="B121" s="28"/>
      <c r="C121" s="28"/>
      <c r="D121" s="28"/>
      <c r="E121" s="28"/>
      <c r="F121" s="28"/>
      <c r="G121" s="29"/>
      <c r="H121" s="29"/>
      <c r="I121" s="29"/>
      <c r="J121" s="29"/>
      <c r="K121" s="29"/>
      <c r="L121" s="29"/>
      <c r="M121" s="29"/>
      <c r="N121" s="726"/>
      <c r="O121" s="707"/>
      <c r="P121" s="707"/>
      <c r="Q121" s="707"/>
    </row>
    <row r="122" spans="1:17" ht="12.75">
      <c r="A122" s="28"/>
      <c r="B122" s="28"/>
      <c r="C122" s="28"/>
      <c r="D122" s="28"/>
      <c r="E122" s="28"/>
      <c r="F122" s="28"/>
      <c r="G122" s="29"/>
      <c r="H122" s="29"/>
      <c r="I122" s="29"/>
      <c r="J122" s="29"/>
      <c r="K122" s="29"/>
      <c r="L122" s="29"/>
      <c r="M122" s="29"/>
      <c r="N122" s="726"/>
      <c r="O122" s="707"/>
      <c r="P122" s="707"/>
      <c r="Q122" s="707"/>
    </row>
    <row r="123" spans="1:17" ht="12.75">
      <c r="A123" s="28"/>
      <c r="B123" s="28"/>
      <c r="C123" s="28"/>
      <c r="D123" s="28"/>
      <c r="E123" s="28"/>
      <c r="F123" s="28"/>
      <c r="G123" s="29"/>
      <c r="H123" s="29"/>
      <c r="I123" s="29"/>
      <c r="J123" s="29"/>
      <c r="K123" s="29"/>
      <c r="L123" s="29"/>
      <c r="M123" s="29"/>
      <c r="N123" s="726"/>
      <c r="O123" s="707"/>
      <c r="P123" s="707"/>
      <c r="Q123" s="707"/>
    </row>
    <row r="124" spans="1:17" ht="12.75">
      <c r="A124" s="28"/>
      <c r="B124" s="28"/>
      <c r="C124" s="28"/>
      <c r="D124" s="28"/>
      <c r="E124" s="28"/>
      <c r="F124" s="28"/>
      <c r="G124" s="29"/>
      <c r="H124" s="29"/>
      <c r="I124" s="29"/>
      <c r="J124" s="29"/>
      <c r="K124" s="29"/>
      <c r="L124" s="29"/>
      <c r="M124" s="29"/>
      <c r="N124" s="726"/>
      <c r="O124" s="707"/>
      <c r="P124" s="707"/>
      <c r="Q124" s="707"/>
    </row>
    <row r="125" spans="1:17" ht="12.75">
      <c r="A125" s="28"/>
      <c r="B125" s="28"/>
      <c r="C125" s="28"/>
      <c r="D125" s="28"/>
      <c r="E125" s="28"/>
      <c r="F125" s="28"/>
      <c r="G125" s="29"/>
      <c r="H125" s="29"/>
      <c r="I125" s="29"/>
      <c r="J125" s="29"/>
      <c r="K125" s="29"/>
      <c r="L125" s="29"/>
      <c r="M125" s="29"/>
      <c r="N125" s="726"/>
      <c r="O125" s="707"/>
      <c r="P125" s="707"/>
      <c r="Q125" s="707"/>
    </row>
    <row r="126" spans="1:17" ht="12.75">
      <c r="A126" s="28"/>
      <c r="B126" s="28"/>
      <c r="C126" s="28"/>
      <c r="D126" s="28"/>
      <c r="E126" s="28"/>
      <c r="F126" s="28"/>
      <c r="G126" s="29"/>
      <c r="H126" s="29"/>
      <c r="I126" s="29"/>
      <c r="J126" s="29"/>
      <c r="K126" s="29"/>
      <c r="L126" s="29"/>
      <c r="M126" s="29"/>
      <c r="N126" s="726"/>
      <c r="O126" s="707"/>
      <c r="P126" s="707"/>
      <c r="Q126" s="707"/>
    </row>
    <row r="127" spans="1:17" ht="12.75">
      <c r="A127" s="28"/>
      <c r="B127" s="28"/>
      <c r="C127" s="28"/>
      <c r="D127" s="28"/>
      <c r="E127" s="28"/>
      <c r="F127" s="28"/>
      <c r="G127" s="29"/>
      <c r="H127" s="29"/>
      <c r="I127" s="29"/>
      <c r="J127" s="29"/>
      <c r="K127" s="29"/>
      <c r="L127" s="29"/>
      <c r="M127" s="29"/>
      <c r="N127" s="726"/>
      <c r="O127" s="707"/>
      <c r="P127" s="707"/>
      <c r="Q127" s="707"/>
    </row>
    <row r="128" spans="1:17" ht="12.75">
      <c r="A128" s="28"/>
      <c r="B128" s="28"/>
      <c r="C128" s="28"/>
      <c r="D128" s="28"/>
      <c r="E128" s="28"/>
      <c r="F128" s="28"/>
      <c r="G128" s="29"/>
      <c r="H128" s="29"/>
      <c r="I128" s="29"/>
      <c r="J128" s="29"/>
      <c r="K128" s="29"/>
      <c r="L128" s="29"/>
      <c r="M128" s="29"/>
      <c r="N128" s="726"/>
      <c r="O128" s="707"/>
      <c r="P128" s="707"/>
      <c r="Q128" s="707"/>
    </row>
    <row r="129" spans="1:17" ht="12.75">
      <c r="A129" s="28"/>
      <c r="B129" s="28"/>
      <c r="C129" s="28"/>
      <c r="D129" s="28"/>
      <c r="E129" s="28"/>
      <c r="F129" s="28"/>
      <c r="G129" s="29"/>
      <c r="H129" s="29"/>
      <c r="I129" s="29"/>
      <c r="J129" s="29"/>
      <c r="K129" s="29"/>
      <c r="L129" s="29"/>
      <c r="M129" s="29"/>
      <c r="N129" s="726"/>
      <c r="O129" s="707"/>
      <c r="P129" s="707"/>
      <c r="Q129" s="707"/>
    </row>
    <row r="130" spans="1:17" ht="12.75">
      <c r="A130" s="28"/>
      <c r="B130" s="28"/>
      <c r="C130" s="28"/>
      <c r="D130" s="28"/>
      <c r="E130" s="28"/>
      <c r="F130" s="28"/>
      <c r="G130" s="29"/>
      <c r="H130" s="29"/>
      <c r="I130" s="29"/>
      <c r="J130" s="29"/>
      <c r="K130" s="29"/>
      <c r="L130" s="29"/>
      <c r="M130" s="29"/>
      <c r="N130" s="726"/>
      <c r="O130" s="707"/>
      <c r="P130" s="707"/>
      <c r="Q130" s="707"/>
    </row>
    <row r="131" spans="1:17" ht="12.75">
      <c r="A131" s="28"/>
      <c r="B131" s="28"/>
      <c r="C131" s="28"/>
      <c r="D131" s="28"/>
      <c r="E131" s="28"/>
      <c r="F131" s="28"/>
      <c r="G131" s="29"/>
      <c r="H131" s="29"/>
      <c r="I131" s="29"/>
      <c r="J131" s="29"/>
      <c r="K131" s="29"/>
      <c r="L131" s="29"/>
      <c r="M131" s="29"/>
      <c r="N131" s="726"/>
      <c r="O131" s="707"/>
      <c r="P131" s="707"/>
      <c r="Q131" s="707"/>
    </row>
    <row r="132" spans="1:17" ht="12.75">
      <c r="A132" s="28"/>
      <c r="B132" s="28"/>
      <c r="C132" s="28"/>
      <c r="D132" s="28"/>
      <c r="E132" s="28"/>
      <c r="F132" s="28"/>
      <c r="G132" s="29"/>
      <c r="H132" s="29"/>
      <c r="I132" s="29"/>
      <c r="J132" s="29"/>
      <c r="K132" s="29"/>
      <c r="L132" s="29"/>
      <c r="M132" s="29"/>
      <c r="N132" s="726"/>
      <c r="O132" s="707"/>
      <c r="P132" s="707"/>
      <c r="Q132" s="707"/>
    </row>
    <row r="133" spans="1:17" ht="12.75">
      <c r="A133" s="28"/>
      <c r="B133" s="28"/>
      <c r="C133" s="28"/>
      <c r="D133" s="28"/>
      <c r="E133" s="28"/>
      <c r="F133" s="28"/>
      <c r="G133" s="29"/>
      <c r="H133" s="29"/>
      <c r="I133" s="29"/>
      <c r="J133" s="29"/>
      <c r="K133" s="29"/>
      <c r="L133" s="29"/>
      <c r="M133" s="29"/>
      <c r="N133" s="726"/>
      <c r="O133" s="707"/>
      <c r="P133" s="707"/>
      <c r="Q133" s="707"/>
    </row>
    <row r="134" spans="1:17" ht="12.75">
      <c r="A134" s="28"/>
      <c r="B134" s="28"/>
      <c r="C134" s="28"/>
      <c r="D134" s="28"/>
      <c r="E134" s="28"/>
      <c r="F134" s="28"/>
      <c r="G134" s="29"/>
      <c r="H134" s="29"/>
      <c r="I134" s="29"/>
      <c r="J134" s="29"/>
      <c r="K134" s="29"/>
      <c r="L134" s="29"/>
      <c r="M134" s="29"/>
      <c r="N134" s="726"/>
      <c r="O134" s="707"/>
      <c r="P134" s="707"/>
      <c r="Q134" s="707"/>
    </row>
    <row r="135" spans="1:17" ht="12.75">
      <c r="A135" s="28"/>
      <c r="B135" s="28"/>
      <c r="C135" s="28"/>
      <c r="D135" s="28"/>
      <c r="E135" s="28"/>
      <c r="F135" s="28"/>
      <c r="G135" s="29"/>
      <c r="H135" s="29"/>
      <c r="I135" s="29"/>
      <c r="J135" s="29"/>
      <c r="K135" s="29"/>
      <c r="L135" s="29"/>
      <c r="M135" s="29"/>
      <c r="N135" s="726"/>
      <c r="O135" s="707"/>
      <c r="P135" s="707"/>
      <c r="Q135" s="707"/>
    </row>
    <row r="136" spans="1:17" ht="12.75">
      <c r="A136" s="28"/>
      <c r="B136" s="28"/>
      <c r="C136" s="28"/>
      <c r="D136" s="28"/>
      <c r="E136" s="28"/>
      <c r="F136" s="28"/>
      <c r="G136" s="29"/>
      <c r="H136" s="29"/>
      <c r="I136" s="29"/>
      <c r="J136" s="29"/>
      <c r="K136" s="29"/>
      <c r="L136" s="29"/>
      <c r="M136" s="29"/>
      <c r="N136" s="726"/>
      <c r="O136" s="707"/>
      <c r="P136" s="707"/>
      <c r="Q136" s="707"/>
    </row>
    <row r="137" spans="14:17" ht="12.75">
      <c r="N137" s="726"/>
      <c r="O137" s="707"/>
      <c r="P137" s="707"/>
      <c r="Q137" s="707"/>
    </row>
    <row r="138" spans="14:17" ht="12.75">
      <c r="N138" s="726"/>
      <c r="O138" s="707"/>
      <c r="P138" s="707"/>
      <c r="Q138" s="707"/>
    </row>
    <row r="139" spans="14:17" ht="12.75">
      <c r="N139" s="726"/>
      <c r="O139" s="707"/>
      <c r="P139" s="707"/>
      <c r="Q139" s="707"/>
    </row>
    <row r="140" spans="14:17" ht="12.75">
      <c r="N140" s="726"/>
      <c r="O140" s="707"/>
      <c r="P140" s="707"/>
      <c r="Q140" s="707"/>
    </row>
  </sheetData>
  <sheetProtection/>
  <mergeCells count="28">
    <mergeCell ref="L4:P4"/>
    <mergeCell ref="J5:J6"/>
    <mergeCell ref="K5:K6"/>
    <mergeCell ref="O5:O6"/>
    <mergeCell ref="P5:P6"/>
    <mergeCell ref="N5:N6"/>
    <mergeCell ref="C7:F7"/>
    <mergeCell ref="E60:F60"/>
    <mergeCell ref="E35:F35"/>
    <mergeCell ref="D8:F8"/>
    <mergeCell ref="H5:H6"/>
    <mergeCell ref="I5:I6"/>
    <mergeCell ref="A1:M1"/>
    <mergeCell ref="A3:A6"/>
    <mergeCell ref="B3:B6"/>
    <mergeCell ref="C3:D6"/>
    <mergeCell ref="E3:F6"/>
    <mergeCell ref="G5:G6"/>
    <mergeCell ref="L5:L6"/>
    <mergeCell ref="M5:M6"/>
    <mergeCell ref="G3:P3"/>
    <mergeCell ref="G4:K4"/>
    <mergeCell ref="E76:F76"/>
    <mergeCell ref="E9:F9"/>
    <mergeCell ref="E10:F10"/>
    <mergeCell ref="E25:F25"/>
    <mergeCell ref="E29:F29"/>
    <mergeCell ref="E38:F38"/>
  </mergeCells>
  <printOptions/>
  <pageMargins left="0.5118110236220472" right="0.5905511811023623" top="0.4330708661417323" bottom="0.8267716535433072" header="0.31496062992125984" footer="0.7086614173228347"/>
  <pageSetup fitToHeight="2"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0"/>
  <sheetViews>
    <sheetView zoomScalePageLayoutView="0" workbookViewId="0" topLeftCell="A1">
      <selection activeCell="J8" sqref="J8"/>
    </sheetView>
  </sheetViews>
  <sheetFormatPr defaultColWidth="11.57421875" defaultRowHeight="12.75"/>
  <cols>
    <col min="1" max="1" width="3.421875" style="12" customWidth="1"/>
    <col min="2" max="2" width="5.140625" style="12" customWidth="1"/>
    <col min="3" max="3" width="6.57421875" style="12" customWidth="1"/>
    <col min="4" max="4" width="5.7109375" style="12" customWidth="1"/>
    <col min="5" max="5" width="7.00390625" style="12" bestFit="1" customWidth="1"/>
    <col min="6" max="6" width="37.140625" style="12" bestFit="1" customWidth="1"/>
    <col min="7" max="7" width="7.7109375" style="17" customWidth="1"/>
    <col min="8" max="8" width="10.28125" style="17" customWidth="1"/>
    <col min="9" max="9" width="8.8515625" style="17" customWidth="1"/>
    <col min="10" max="10" width="6.7109375" style="17" customWidth="1"/>
    <col min="11" max="11" width="8.57421875" style="17" customWidth="1"/>
    <col min="12" max="12" width="9.00390625" style="17" customWidth="1"/>
    <col min="13" max="13" width="9.8515625" style="17" customWidth="1"/>
    <col min="14" max="14" width="9.7109375" style="17" customWidth="1"/>
    <col min="15" max="15" width="8.140625" style="0" customWidth="1"/>
    <col min="16" max="16" width="9.7109375" style="0" customWidth="1"/>
    <col min="17" max="17" width="2.7109375" style="0" customWidth="1"/>
    <col min="18" max="21" width="11.57421875" style="0" customWidth="1"/>
    <col min="22" max="22" width="19.140625" style="0" customWidth="1"/>
  </cols>
  <sheetData>
    <row r="1" spans="1:14" ht="20.25">
      <c r="A1" s="933" t="s">
        <v>643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111"/>
    </row>
    <row r="2" spans="1:14" ht="13.5" thickBot="1">
      <c r="A2" s="27"/>
      <c r="B2" s="27"/>
      <c r="C2" s="27"/>
      <c r="D2" s="27"/>
      <c r="E2" s="27"/>
      <c r="F2" s="27"/>
      <c r="G2" s="29"/>
      <c r="H2" s="29"/>
      <c r="I2" s="29"/>
      <c r="J2" s="29"/>
      <c r="K2" s="29"/>
      <c r="L2" s="29"/>
      <c r="M2" s="29"/>
      <c r="N2" s="29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915" t="s">
        <v>37</v>
      </c>
      <c r="H3" s="916"/>
      <c r="I3" s="916"/>
      <c r="J3" s="916"/>
      <c r="K3" s="916"/>
      <c r="L3" s="916"/>
      <c r="M3" s="916"/>
      <c r="N3" s="849"/>
      <c r="O3" s="783"/>
      <c r="P3" s="784"/>
    </row>
    <row r="4" spans="1:16" ht="13.5" customHeight="1" thickBot="1">
      <c r="A4" s="841"/>
      <c r="B4" s="841"/>
      <c r="C4" s="841"/>
      <c r="D4" s="842"/>
      <c r="E4" s="841"/>
      <c r="F4" s="841"/>
      <c r="G4" s="882" t="s">
        <v>832</v>
      </c>
      <c r="H4" s="859"/>
      <c r="I4" s="860"/>
      <c r="J4" s="883"/>
      <c r="K4" s="884"/>
      <c r="L4" s="858" t="s">
        <v>833</v>
      </c>
      <c r="M4" s="859"/>
      <c r="N4" s="860"/>
      <c r="O4" s="783"/>
      <c r="P4" s="784"/>
    </row>
    <row r="5" spans="1:22" ht="12.75" customHeight="1" thickBot="1">
      <c r="A5" s="841"/>
      <c r="B5" s="841"/>
      <c r="C5" s="841"/>
      <c r="D5" s="842"/>
      <c r="E5" s="841"/>
      <c r="F5" s="843"/>
      <c r="G5" s="895" t="s">
        <v>839</v>
      </c>
      <c r="H5" s="822" t="s">
        <v>834</v>
      </c>
      <c r="I5" s="820" t="s">
        <v>882</v>
      </c>
      <c r="J5" s="820" t="s">
        <v>879</v>
      </c>
      <c r="K5" s="851" t="s">
        <v>884</v>
      </c>
      <c r="L5" s="895" t="s">
        <v>840</v>
      </c>
      <c r="M5" s="822" t="s">
        <v>834</v>
      </c>
      <c r="N5" s="820" t="s">
        <v>883</v>
      </c>
      <c r="O5" s="820" t="s">
        <v>879</v>
      </c>
      <c r="P5" s="851" t="s">
        <v>885</v>
      </c>
      <c r="R5" s="932" t="s">
        <v>1026</v>
      </c>
      <c r="S5" s="932"/>
      <c r="T5" s="932"/>
      <c r="U5" s="932"/>
      <c r="V5" s="932"/>
    </row>
    <row r="6" spans="1:22" ht="33.75" customHeight="1" thickBot="1">
      <c r="A6" s="841"/>
      <c r="B6" s="841"/>
      <c r="C6" s="841"/>
      <c r="D6" s="842"/>
      <c r="E6" s="841"/>
      <c r="F6" s="843"/>
      <c r="G6" s="896"/>
      <c r="H6" s="894"/>
      <c r="I6" s="821"/>
      <c r="J6" s="821"/>
      <c r="K6" s="852"/>
      <c r="L6" s="896"/>
      <c r="M6" s="894"/>
      <c r="N6" s="821"/>
      <c r="O6" s="821"/>
      <c r="P6" s="852"/>
      <c r="R6" s="932"/>
      <c r="S6" s="932"/>
      <c r="T6" s="932"/>
      <c r="U6" s="932"/>
      <c r="V6" s="932"/>
    </row>
    <row r="7" spans="1:22" ht="28.5" customHeight="1" thickBot="1">
      <c r="A7" s="99"/>
      <c r="B7" s="100"/>
      <c r="C7" s="927" t="s">
        <v>837</v>
      </c>
      <c r="D7" s="928"/>
      <c r="E7" s="928"/>
      <c r="F7" s="929"/>
      <c r="G7" s="107">
        <f aca="true" t="shared" si="0" ref="G7:P7">G8+G45+G82</f>
        <v>511.9</v>
      </c>
      <c r="H7" s="108">
        <f t="shared" si="0"/>
        <v>392.64573999999993</v>
      </c>
      <c r="I7" s="108">
        <f t="shared" si="0"/>
        <v>401.6</v>
      </c>
      <c r="J7" s="108">
        <f t="shared" si="0"/>
        <v>0</v>
      </c>
      <c r="K7" s="385">
        <f t="shared" si="0"/>
        <v>401.6</v>
      </c>
      <c r="L7" s="768">
        <f t="shared" si="0"/>
        <v>2877</v>
      </c>
      <c r="M7" s="767">
        <f t="shared" si="0"/>
        <v>1.07733</v>
      </c>
      <c r="N7" s="767">
        <f t="shared" si="0"/>
        <v>529</v>
      </c>
      <c r="O7" s="767">
        <f t="shared" si="0"/>
        <v>0</v>
      </c>
      <c r="P7" s="769">
        <f t="shared" si="0"/>
        <v>529</v>
      </c>
      <c r="R7" s="932"/>
      <c r="S7" s="932"/>
      <c r="T7" s="932"/>
      <c r="U7" s="932"/>
      <c r="V7" s="932"/>
    </row>
    <row r="8" spans="1:16" ht="12.75">
      <c r="A8" s="101" t="s">
        <v>38</v>
      </c>
      <c r="B8" s="112"/>
      <c r="C8" s="113" t="s">
        <v>561</v>
      </c>
      <c r="D8" s="930" t="s">
        <v>609</v>
      </c>
      <c r="E8" s="930"/>
      <c r="F8" s="931"/>
      <c r="G8" s="114">
        <f aca="true" t="shared" si="1" ref="G8:P8">SUM(G9+G19+G25+G29)</f>
        <v>387.7</v>
      </c>
      <c r="H8" s="115">
        <f t="shared" si="1"/>
        <v>325.08826</v>
      </c>
      <c r="I8" s="115">
        <f t="shared" si="1"/>
        <v>339.40000000000003</v>
      </c>
      <c r="J8" s="115">
        <f t="shared" si="1"/>
        <v>0</v>
      </c>
      <c r="K8" s="406">
        <f t="shared" si="1"/>
        <v>339.40000000000003</v>
      </c>
      <c r="L8" s="116">
        <f t="shared" si="1"/>
        <v>833</v>
      </c>
      <c r="M8" s="117">
        <f t="shared" si="1"/>
        <v>1.07733</v>
      </c>
      <c r="N8" s="411">
        <f t="shared" si="1"/>
        <v>294</v>
      </c>
      <c r="O8" s="115">
        <f t="shared" si="1"/>
        <v>0</v>
      </c>
      <c r="P8" s="406">
        <f t="shared" si="1"/>
        <v>294</v>
      </c>
    </row>
    <row r="9" spans="1:16" ht="12.75">
      <c r="A9" s="30" t="s">
        <v>39</v>
      </c>
      <c r="B9" s="42"/>
      <c r="C9" s="30"/>
      <c r="D9" s="35" t="s">
        <v>644</v>
      </c>
      <c r="E9" s="926" t="s">
        <v>645</v>
      </c>
      <c r="F9" s="831"/>
      <c r="G9" s="82">
        <f aca="true" t="shared" si="2" ref="G9:P9">SUM(G10:G18)</f>
        <v>289</v>
      </c>
      <c r="H9" s="91">
        <f t="shared" si="2"/>
        <v>250.18743</v>
      </c>
      <c r="I9" s="91">
        <f t="shared" si="2"/>
        <v>255</v>
      </c>
      <c r="J9" s="91">
        <f t="shared" si="2"/>
        <v>0</v>
      </c>
      <c r="K9" s="83">
        <f t="shared" si="2"/>
        <v>255</v>
      </c>
      <c r="L9" s="37">
        <f t="shared" si="2"/>
        <v>90</v>
      </c>
      <c r="M9" s="55">
        <f t="shared" si="2"/>
        <v>1.07733</v>
      </c>
      <c r="N9" s="412">
        <f t="shared" si="2"/>
        <v>0</v>
      </c>
      <c r="O9" s="91">
        <f t="shared" si="2"/>
        <v>0</v>
      </c>
      <c r="P9" s="83">
        <f t="shared" si="2"/>
        <v>0</v>
      </c>
    </row>
    <row r="10" spans="1:16" ht="12.75">
      <c r="A10" s="30" t="s">
        <v>40</v>
      </c>
      <c r="B10" s="30" t="s">
        <v>590</v>
      </c>
      <c r="C10" s="53"/>
      <c r="D10" s="61"/>
      <c r="E10" s="61" t="s">
        <v>104</v>
      </c>
      <c r="F10" s="65" t="s">
        <v>646</v>
      </c>
      <c r="G10" s="86">
        <v>150</v>
      </c>
      <c r="H10" s="93">
        <f>+(40065.63+102410.13)/1000</f>
        <v>142.47576</v>
      </c>
      <c r="I10" s="93">
        <v>152</v>
      </c>
      <c r="J10" s="93"/>
      <c r="K10" s="388">
        <f>I10+J10</f>
        <v>152</v>
      </c>
      <c r="L10" s="41"/>
      <c r="M10" s="118"/>
      <c r="N10" s="413"/>
      <c r="O10" s="414"/>
      <c r="P10" s="407">
        <f aca="true" t="shared" si="3" ref="P10:P24">N10+O10</f>
        <v>0</v>
      </c>
    </row>
    <row r="11" spans="1:16" ht="12.75">
      <c r="A11" s="30" t="s">
        <v>42</v>
      </c>
      <c r="B11" s="30" t="s">
        <v>590</v>
      </c>
      <c r="C11" s="30"/>
      <c r="D11" s="39"/>
      <c r="E11" s="39" t="s">
        <v>95</v>
      </c>
      <c r="F11" s="119" t="s">
        <v>647</v>
      </c>
      <c r="G11" s="86">
        <v>13</v>
      </c>
      <c r="H11" s="93">
        <f>12732.65/1000</f>
        <v>12.73265</v>
      </c>
      <c r="I11" s="93">
        <v>0</v>
      </c>
      <c r="J11" s="93"/>
      <c r="K11" s="388">
        <f aca="true" t="shared" si="4" ref="K11:K24">I11+J11</f>
        <v>0</v>
      </c>
      <c r="L11" s="41"/>
      <c r="M11" s="118"/>
      <c r="N11" s="413"/>
      <c r="O11" s="414"/>
      <c r="P11" s="407">
        <f t="shared" si="3"/>
        <v>0</v>
      </c>
    </row>
    <row r="12" spans="1:16" ht="12.75">
      <c r="A12" s="30" t="s">
        <v>45</v>
      </c>
      <c r="B12" s="30" t="s">
        <v>590</v>
      </c>
      <c r="C12" s="30"/>
      <c r="D12" s="39"/>
      <c r="E12" s="39" t="s">
        <v>138</v>
      </c>
      <c r="F12" s="71" t="s">
        <v>649</v>
      </c>
      <c r="G12" s="86">
        <v>84</v>
      </c>
      <c r="H12" s="93">
        <f>(19861.27+48631.56)/1000</f>
        <v>68.49283</v>
      </c>
      <c r="I12" s="93">
        <v>85</v>
      </c>
      <c r="J12" s="93"/>
      <c r="K12" s="388">
        <f>I12+J12</f>
        <v>85</v>
      </c>
      <c r="L12" s="41"/>
      <c r="M12" s="118"/>
      <c r="N12" s="413"/>
      <c r="O12" s="414"/>
      <c r="P12" s="407">
        <f>N12+O12</f>
        <v>0</v>
      </c>
    </row>
    <row r="13" spans="1:16" ht="12.75">
      <c r="A13" s="30" t="s">
        <v>47</v>
      </c>
      <c r="B13" s="30" t="s">
        <v>590</v>
      </c>
      <c r="C13" s="30"/>
      <c r="D13" s="39"/>
      <c r="E13" s="39" t="s">
        <v>104</v>
      </c>
      <c r="F13" s="71" t="s">
        <v>650</v>
      </c>
      <c r="G13" s="86">
        <v>6</v>
      </c>
      <c r="H13" s="93">
        <f>+(983.34+3933.36)/1000</f>
        <v>4.9167</v>
      </c>
      <c r="I13" s="93">
        <v>6</v>
      </c>
      <c r="J13" s="93"/>
      <c r="K13" s="388">
        <f>I13+J13</f>
        <v>6</v>
      </c>
      <c r="L13" s="41"/>
      <c r="M13" s="118"/>
      <c r="N13" s="413"/>
      <c r="O13" s="414"/>
      <c r="P13" s="407">
        <f>N13+O13</f>
        <v>0</v>
      </c>
    </row>
    <row r="14" spans="1:16" ht="12.75">
      <c r="A14" s="30" t="s">
        <v>48</v>
      </c>
      <c r="B14" s="30" t="s">
        <v>590</v>
      </c>
      <c r="C14" s="30"/>
      <c r="D14" s="39"/>
      <c r="E14" s="39" t="s">
        <v>104</v>
      </c>
      <c r="F14" s="71" t="s">
        <v>651</v>
      </c>
      <c r="G14" s="86">
        <v>4</v>
      </c>
      <c r="H14" s="93">
        <f>881.54/1000</f>
        <v>0.88154</v>
      </c>
      <c r="I14" s="93">
        <v>5</v>
      </c>
      <c r="J14" s="93"/>
      <c r="K14" s="388">
        <f>I14+J14</f>
        <v>5</v>
      </c>
      <c r="L14" s="41"/>
      <c r="M14" s="118"/>
      <c r="N14" s="413"/>
      <c r="O14" s="414"/>
      <c r="P14" s="407">
        <f>N14+O14</f>
        <v>0</v>
      </c>
    </row>
    <row r="15" spans="1:16" ht="12.75">
      <c r="A15" s="30" t="s">
        <v>50</v>
      </c>
      <c r="B15" s="30" t="s">
        <v>590</v>
      </c>
      <c r="C15" s="30"/>
      <c r="D15" s="39"/>
      <c r="E15" s="39" t="s">
        <v>503</v>
      </c>
      <c r="F15" s="71" t="s">
        <v>652</v>
      </c>
      <c r="G15" s="86">
        <v>1</v>
      </c>
      <c r="H15" s="93">
        <f>594.76/1000</f>
        <v>0.59476</v>
      </c>
      <c r="I15" s="93">
        <v>0</v>
      </c>
      <c r="J15" s="93"/>
      <c r="K15" s="388">
        <f>I15+J15</f>
        <v>0</v>
      </c>
      <c r="L15" s="41"/>
      <c r="M15" s="118"/>
      <c r="N15" s="413"/>
      <c r="O15" s="414"/>
      <c r="P15" s="407">
        <f>N15+O15</f>
        <v>0</v>
      </c>
    </row>
    <row r="16" spans="1:16" ht="12.75">
      <c r="A16" s="30" t="s">
        <v>43</v>
      </c>
      <c r="B16" s="30" t="s">
        <v>590</v>
      </c>
      <c r="C16" s="30"/>
      <c r="D16" s="39"/>
      <c r="E16" s="39" t="s">
        <v>104</v>
      </c>
      <c r="F16" s="71" t="s">
        <v>648</v>
      </c>
      <c r="G16" s="86">
        <v>17</v>
      </c>
      <c r="H16" s="93">
        <v>7.572</v>
      </c>
      <c r="I16" s="93">
        <v>0</v>
      </c>
      <c r="J16" s="93"/>
      <c r="K16" s="388">
        <f t="shared" si="4"/>
        <v>0</v>
      </c>
      <c r="L16" s="41"/>
      <c r="M16" s="118"/>
      <c r="N16" s="413"/>
      <c r="O16" s="414"/>
      <c r="P16" s="407">
        <f t="shared" si="3"/>
        <v>0</v>
      </c>
    </row>
    <row r="17" spans="1:16" ht="12.75">
      <c r="A17" s="30" t="s">
        <v>51</v>
      </c>
      <c r="B17" s="30" t="s">
        <v>590</v>
      </c>
      <c r="C17" s="30"/>
      <c r="D17" s="39"/>
      <c r="E17" s="39" t="s">
        <v>104</v>
      </c>
      <c r="F17" s="71" t="s">
        <v>653</v>
      </c>
      <c r="G17" s="86">
        <v>14</v>
      </c>
      <c r="H17" s="93">
        <f>(11009.31+1511.88)/1000</f>
        <v>12.521189999999999</v>
      </c>
      <c r="I17" s="93">
        <v>7</v>
      </c>
      <c r="J17" s="93"/>
      <c r="K17" s="388">
        <f t="shared" si="4"/>
        <v>7</v>
      </c>
      <c r="L17" s="41"/>
      <c r="M17" s="118"/>
      <c r="N17" s="413"/>
      <c r="O17" s="414"/>
      <c r="P17" s="407">
        <f t="shared" si="3"/>
        <v>0</v>
      </c>
    </row>
    <row r="18" spans="1:16" ht="12.75">
      <c r="A18" s="30" t="s">
        <v>73</v>
      </c>
      <c r="B18" s="30" t="s">
        <v>150</v>
      </c>
      <c r="C18" s="30"/>
      <c r="D18" s="39"/>
      <c r="E18" s="39" t="s">
        <v>578</v>
      </c>
      <c r="F18" s="71" t="s">
        <v>654</v>
      </c>
      <c r="G18" s="86"/>
      <c r="H18" s="93"/>
      <c r="I18" s="93"/>
      <c r="J18" s="93"/>
      <c r="K18" s="388">
        <f t="shared" si="4"/>
        <v>0</v>
      </c>
      <c r="L18" s="41">
        <v>90</v>
      </c>
      <c r="M18" s="118">
        <f>1077.33/1000</f>
        <v>1.07733</v>
      </c>
      <c r="N18" s="413"/>
      <c r="O18" s="646"/>
      <c r="P18" s="407">
        <f t="shared" si="3"/>
        <v>0</v>
      </c>
    </row>
    <row r="19" spans="1:16" ht="12.75">
      <c r="A19" s="30" t="s">
        <v>76</v>
      </c>
      <c r="B19" s="30"/>
      <c r="C19" s="30"/>
      <c r="D19" s="35" t="s">
        <v>655</v>
      </c>
      <c r="E19" s="830" t="s">
        <v>656</v>
      </c>
      <c r="F19" s="831"/>
      <c r="G19" s="82">
        <f>G20</f>
        <v>0</v>
      </c>
      <c r="H19" s="82">
        <f>H20</f>
        <v>0</v>
      </c>
      <c r="I19" s="82">
        <f>I20</f>
        <v>23.6</v>
      </c>
      <c r="J19" s="82">
        <f>J20</f>
        <v>0</v>
      </c>
      <c r="K19" s="501">
        <f t="shared" si="4"/>
        <v>23.6</v>
      </c>
      <c r="L19" s="82">
        <f>L20</f>
        <v>728</v>
      </c>
      <c r="M19" s="91">
        <f>M20</f>
        <v>0</v>
      </c>
      <c r="N19" s="680">
        <f>N20</f>
        <v>294</v>
      </c>
      <c r="O19" s="681">
        <f>O20</f>
        <v>0</v>
      </c>
      <c r="P19" s="765">
        <f t="shared" si="3"/>
        <v>294</v>
      </c>
    </row>
    <row r="20" spans="1:16" ht="12.75">
      <c r="A20" s="30" t="s">
        <v>79</v>
      </c>
      <c r="B20" s="30" t="s">
        <v>150</v>
      </c>
      <c r="C20" s="30"/>
      <c r="D20" s="39"/>
      <c r="E20" s="39"/>
      <c r="F20" s="58" t="s">
        <v>657</v>
      </c>
      <c r="G20" s="94">
        <f>SUM(G21:G24)</f>
        <v>0</v>
      </c>
      <c r="H20" s="95"/>
      <c r="I20" s="95">
        <v>23.6</v>
      </c>
      <c r="J20" s="95"/>
      <c r="K20" s="88">
        <f t="shared" si="4"/>
        <v>23.6</v>
      </c>
      <c r="L20" s="59">
        <f>SUM(L21:L24)</f>
        <v>728</v>
      </c>
      <c r="M20" s="60">
        <f>SUM(M21:M24)</f>
        <v>0</v>
      </c>
      <c r="N20" s="415">
        <f>SUM(N21:N24)</f>
        <v>294</v>
      </c>
      <c r="O20" s="647">
        <f>SUM(O21:O24)</f>
        <v>0</v>
      </c>
      <c r="P20" s="88">
        <f t="shared" si="3"/>
        <v>294</v>
      </c>
    </row>
    <row r="21" spans="1:22" ht="12.75">
      <c r="A21" s="30"/>
      <c r="B21" s="30" t="s">
        <v>682</v>
      </c>
      <c r="C21" s="30"/>
      <c r="D21" s="39"/>
      <c r="E21" s="39" t="s">
        <v>893</v>
      </c>
      <c r="F21" s="71" t="s">
        <v>894</v>
      </c>
      <c r="G21" s="86"/>
      <c r="H21" s="93"/>
      <c r="I21" s="93"/>
      <c r="J21" s="93"/>
      <c r="K21" s="388">
        <f t="shared" si="4"/>
        <v>0</v>
      </c>
      <c r="L21" s="41">
        <v>728</v>
      </c>
      <c r="M21" s="118"/>
      <c r="N21" s="413">
        <v>255</v>
      </c>
      <c r="O21" s="646"/>
      <c r="P21" s="407">
        <f t="shared" si="3"/>
        <v>255</v>
      </c>
      <c r="R21" s="813" t="s">
        <v>1025</v>
      </c>
      <c r="S21" s="813"/>
      <c r="T21" s="813"/>
      <c r="U21" s="813"/>
      <c r="V21" s="813"/>
    </row>
    <row r="22" spans="1:22" ht="12.75">
      <c r="A22" s="30"/>
      <c r="B22" s="30" t="s">
        <v>633</v>
      </c>
      <c r="C22" s="30"/>
      <c r="D22" s="39"/>
      <c r="E22" s="39" t="s">
        <v>893</v>
      </c>
      <c r="F22" s="71" t="s">
        <v>894</v>
      </c>
      <c r="G22" s="86"/>
      <c r="H22" s="93"/>
      <c r="I22" s="93"/>
      <c r="J22" s="93"/>
      <c r="K22" s="388">
        <f t="shared" si="4"/>
        <v>0</v>
      </c>
      <c r="L22" s="41"/>
      <c r="M22" s="118"/>
      <c r="N22" s="413">
        <v>39</v>
      </c>
      <c r="O22" s="646"/>
      <c r="P22" s="407">
        <f t="shared" si="3"/>
        <v>39</v>
      </c>
      <c r="R22" s="813"/>
      <c r="S22" s="813"/>
      <c r="T22" s="813"/>
      <c r="U22" s="813"/>
      <c r="V22" s="813"/>
    </row>
    <row r="23" spans="1:22" ht="12.75">
      <c r="A23" s="30"/>
      <c r="B23" s="30" t="s">
        <v>682</v>
      </c>
      <c r="C23" s="30"/>
      <c r="D23" s="39"/>
      <c r="E23" s="39" t="s">
        <v>133</v>
      </c>
      <c r="F23" s="71" t="s">
        <v>895</v>
      </c>
      <c r="G23" s="86"/>
      <c r="H23" s="93"/>
      <c r="I23" s="93">
        <v>22.4</v>
      </c>
      <c r="J23" s="93"/>
      <c r="K23" s="388">
        <f t="shared" si="4"/>
        <v>22.4</v>
      </c>
      <c r="L23" s="41"/>
      <c r="M23" s="118"/>
      <c r="N23" s="413"/>
      <c r="O23" s="646"/>
      <c r="P23" s="407">
        <f t="shared" si="3"/>
        <v>0</v>
      </c>
      <c r="R23" s="813"/>
      <c r="S23" s="813"/>
      <c r="T23" s="813"/>
      <c r="U23" s="813"/>
      <c r="V23" s="813"/>
    </row>
    <row r="24" spans="1:16" ht="12.75">
      <c r="A24" s="30"/>
      <c r="B24" s="30" t="s">
        <v>590</v>
      </c>
      <c r="C24" s="30"/>
      <c r="D24" s="39"/>
      <c r="E24" s="39" t="s">
        <v>133</v>
      </c>
      <c r="F24" s="71" t="s">
        <v>895</v>
      </c>
      <c r="G24" s="86"/>
      <c r="H24" s="93"/>
      <c r="I24" s="93">
        <v>1.2</v>
      </c>
      <c r="J24" s="93"/>
      <c r="K24" s="388">
        <f t="shared" si="4"/>
        <v>1.2</v>
      </c>
      <c r="L24" s="41"/>
      <c r="M24" s="118"/>
      <c r="N24" s="413"/>
      <c r="O24" s="646"/>
      <c r="P24" s="407">
        <f t="shared" si="3"/>
        <v>0</v>
      </c>
    </row>
    <row r="25" spans="1:16" ht="12.75">
      <c r="A25" s="30" t="s">
        <v>85</v>
      </c>
      <c r="B25" s="30"/>
      <c r="C25" s="30"/>
      <c r="D25" s="72" t="s">
        <v>658</v>
      </c>
      <c r="E25" s="830" t="s">
        <v>659</v>
      </c>
      <c r="F25" s="831"/>
      <c r="G25" s="82">
        <f aca="true" t="shared" si="5" ref="G25:P25">SUM(G26:G28)</f>
        <v>8.2</v>
      </c>
      <c r="H25" s="91">
        <f t="shared" si="5"/>
        <v>5.2811</v>
      </c>
      <c r="I25" s="91">
        <f t="shared" si="5"/>
        <v>0.8</v>
      </c>
      <c r="J25" s="91">
        <f t="shared" si="5"/>
        <v>0</v>
      </c>
      <c r="K25" s="83">
        <f t="shared" si="5"/>
        <v>0.8</v>
      </c>
      <c r="L25" s="37">
        <f t="shared" si="5"/>
        <v>0</v>
      </c>
      <c r="M25" s="55">
        <f t="shared" si="5"/>
        <v>0</v>
      </c>
      <c r="N25" s="412">
        <f t="shared" si="5"/>
        <v>0</v>
      </c>
      <c r="O25" s="91">
        <f t="shared" si="5"/>
        <v>0</v>
      </c>
      <c r="P25" s="83">
        <f t="shared" si="5"/>
        <v>0</v>
      </c>
    </row>
    <row r="26" spans="1:16" ht="12.75">
      <c r="A26" s="30" t="s">
        <v>88</v>
      </c>
      <c r="B26" s="30" t="s">
        <v>590</v>
      </c>
      <c r="C26" s="30"/>
      <c r="D26" s="39"/>
      <c r="E26" s="39" t="s">
        <v>104</v>
      </c>
      <c r="F26" s="71" t="s">
        <v>660</v>
      </c>
      <c r="G26" s="86">
        <v>2.9</v>
      </c>
      <c r="H26" s="93">
        <v>1.8</v>
      </c>
      <c r="I26" s="93">
        <v>0.8</v>
      </c>
      <c r="J26" s="93"/>
      <c r="K26" s="407">
        <f>I26+J26</f>
        <v>0.8</v>
      </c>
      <c r="L26" s="41"/>
      <c r="M26" s="118"/>
      <c r="N26" s="413"/>
      <c r="O26" s="414"/>
      <c r="P26" s="407">
        <f>N26+O26</f>
        <v>0</v>
      </c>
    </row>
    <row r="27" spans="1:16" ht="12.75">
      <c r="A27" s="30" t="s">
        <v>91</v>
      </c>
      <c r="B27" s="30" t="s">
        <v>590</v>
      </c>
      <c r="C27" s="30"/>
      <c r="D27" s="39"/>
      <c r="E27" s="39" t="s">
        <v>104</v>
      </c>
      <c r="F27" s="71" t="s">
        <v>661</v>
      </c>
      <c r="G27" s="86">
        <v>1.4</v>
      </c>
      <c r="H27" s="93">
        <v>0</v>
      </c>
      <c r="I27" s="93">
        <v>0</v>
      </c>
      <c r="J27" s="93"/>
      <c r="K27" s="407">
        <f>I27+J27</f>
        <v>0</v>
      </c>
      <c r="L27" s="41"/>
      <c r="M27" s="118"/>
      <c r="N27" s="413"/>
      <c r="O27" s="414"/>
      <c r="P27" s="407">
        <f>N27+O27</f>
        <v>0</v>
      </c>
    </row>
    <row r="28" spans="1:16" ht="12.75">
      <c r="A28" s="30" t="s">
        <v>94</v>
      </c>
      <c r="B28" s="30" t="s">
        <v>590</v>
      </c>
      <c r="C28" s="30"/>
      <c r="D28" s="39"/>
      <c r="E28" s="39" t="s">
        <v>104</v>
      </c>
      <c r="F28" s="71" t="s">
        <v>662</v>
      </c>
      <c r="G28" s="86">
        <v>3.9</v>
      </c>
      <c r="H28" s="93">
        <f>3481.1/1000</f>
        <v>3.4811</v>
      </c>
      <c r="I28" s="93">
        <v>0</v>
      </c>
      <c r="J28" s="93"/>
      <c r="K28" s="407">
        <f>I28+J28</f>
        <v>0</v>
      </c>
      <c r="L28" s="41"/>
      <c r="M28" s="118"/>
      <c r="N28" s="413"/>
      <c r="O28" s="414"/>
      <c r="P28" s="407">
        <f>N28+O28</f>
        <v>0</v>
      </c>
    </row>
    <row r="29" spans="1:16" ht="12.75">
      <c r="A29" s="30" t="s">
        <v>97</v>
      </c>
      <c r="B29" s="30"/>
      <c r="C29" s="30"/>
      <c r="D29" s="72" t="s">
        <v>663</v>
      </c>
      <c r="E29" s="830" t="s">
        <v>664</v>
      </c>
      <c r="F29" s="831"/>
      <c r="G29" s="82">
        <f aca="true" t="shared" si="6" ref="G29:P29">SUM(G30,G36,G41)</f>
        <v>90.5</v>
      </c>
      <c r="H29" s="82">
        <f t="shared" si="6"/>
        <v>69.61973</v>
      </c>
      <c r="I29" s="82">
        <f t="shared" si="6"/>
        <v>60</v>
      </c>
      <c r="J29" s="82">
        <f t="shared" si="6"/>
        <v>0</v>
      </c>
      <c r="K29" s="82">
        <f t="shared" si="6"/>
        <v>60</v>
      </c>
      <c r="L29" s="82">
        <f t="shared" si="6"/>
        <v>15</v>
      </c>
      <c r="M29" s="91">
        <f t="shared" si="6"/>
        <v>0</v>
      </c>
      <c r="N29" s="91">
        <f t="shared" si="6"/>
        <v>0</v>
      </c>
      <c r="O29" s="91">
        <f t="shared" si="6"/>
        <v>0</v>
      </c>
      <c r="P29" s="679">
        <f t="shared" si="6"/>
        <v>0</v>
      </c>
    </row>
    <row r="30" spans="1:16" ht="12.75">
      <c r="A30" s="30" t="s">
        <v>100</v>
      </c>
      <c r="B30" s="30"/>
      <c r="C30" s="30"/>
      <c r="D30" s="39"/>
      <c r="E30" s="39"/>
      <c r="F30" s="58" t="s">
        <v>665</v>
      </c>
      <c r="G30" s="94">
        <f aca="true" t="shared" si="7" ref="G30:P30">SUM(G31:G35)</f>
        <v>2</v>
      </c>
      <c r="H30" s="95">
        <f t="shared" si="7"/>
        <v>1.21973</v>
      </c>
      <c r="I30" s="95">
        <f t="shared" si="7"/>
        <v>0</v>
      </c>
      <c r="J30" s="95">
        <f t="shared" si="7"/>
        <v>0</v>
      </c>
      <c r="K30" s="88">
        <f t="shared" si="7"/>
        <v>0</v>
      </c>
      <c r="L30" s="59">
        <f t="shared" si="7"/>
        <v>0</v>
      </c>
      <c r="M30" s="60">
        <f t="shared" si="7"/>
        <v>0</v>
      </c>
      <c r="N30" s="415">
        <f t="shared" si="7"/>
        <v>0</v>
      </c>
      <c r="O30" s="95">
        <f t="shared" si="7"/>
        <v>0</v>
      </c>
      <c r="P30" s="88">
        <f t="shared" si="7"/>
        <v>0</v>
      </c>
    </row>
    <row r="31" spans="1:16" ht="12.75">
      <c r="A31" s="30" t="s">
        <v>103</v>
      </c>
      <c r="B31" s="30" t="s">
        <v>590</v>
      </c>
      <c r="C31" s="30"/>
      <c r="D31" s="39"/>
      <c r="E31" s="39" t="s">
        <v>92</v>
      </c>
      <c r="F31" s="71" t="s">
        <v>666</v>
      </c>
      <c r="G31" s="86">
        <v>0.1</v>
      </c>
      <c r="H31" s="93">
        <f>151.28/1000</f>
        <v>0.15128</v>
      </c>
      <c r="I31" s="93">
        <v>0</v>
      </c>
      <c r="J31" s="93"/>
      <c r="K31" s="407">
        <f aca="true" t="shared" si="8" ref="K31:K37">I31+J31</f>
        <v>0</v>
      </c>
      <c r="L31" s="41"/>
      <c r="M31" s="118"/>
      <c r="N31" s="413"/>
      <c r="O31" s="414"/>
      <c r="P31" s="407">
        <f>N31+O31</f>
        <v>0</v>
      </c>
    </row>
    <row r="32" spans="1:16" ht="12.75">
      <c r="A32" s="30" t="s">
        <v>106</v>
      </c>
      <c r="B32" s="30" t="s">
        <v>590</v>
      </c>
      <c r="C32" s="30"/>
      <c r="D32" s="39"/>
      <c r="E32" s="39" t="s">
        <v>95</v>
      </c>
      <c r="F32" s="71" t="s">
        <v>667</v>
      </c>
      <c r="G32" s="86">
        <v>0.8</v>
      </c>
      <c r="H32" s="93">
        <f>821.4/1000</f>
        <v>0.8214</v>
      </c>
      <c r="I32" s="93">
        <v>0</v>
      </c>
      <c r="J32" s="93"/>
      <c r="K32" s="407">
        <f t="shared" si="8"/>
        <v>0</v>
      </c>
      <c r="L32" s="41"/>
      <c r="M32" s="118"/>
      <c r="N32" s="413"/>
      <c r="O32" s="414"/>
      <c r="P32" s="407">
        <f>N32+O32</f>
        <v>0</v>
      </c>
    </row>
    <row r="33" spans="1:16" ht="12.75">
      <c r="A33" s="30" t="s">
        <v>108</v>
      </c>
      <c r="B33" s="30" t="s">
        <v>590</v>
      </c>
      <c r="C33" s="30"/>
      <c r="D33" s="39"/>
      <c r="E33" s="39" t="s">
        <v>104</v>
      </c>
      <c r="F33" s="71" t="s">
        <v>668</v>
      </c>
      <c r="G33" s="86">
        <v>0.5</v>
      </c>
      <c r="H33" s="93">
        <v>0.2</v>
      </c>
      <c r="I33" s="93">
        <v>0</v>
      </c>
      <c r="J33" s="93"/>
      <c r="K33" s="407">
        <f t="shared" si="8"/>
        <v>0</v>
      </c>
      <c r="L33" s="41"/>
      <c r="M33" s="118"/>
      <c r="N33" s="413"/>
      <c r="O33" s="414"/>
      <c r="P33" s="407">
        <f>N33+O33</f>
        <v>0</v>
      </c>
    </row>
    <row r="34" spans="1:16" ht="12.75">
      <c r="A34" s="30" t="s">
        <v>111</v>
      </c>
      <c r="B34" s="30" t="s">
        <v>590</v>
      </c>
      <c r="C34" s="30"/>
      <c r="D34" s="39"/>
      <c r="E34" s="39" t="s">
        <v>138</v>
      </c>
      <c r="F34" s="71" t="s">
        <v>669</v>
      </c>
      <c r="G34" s="86">
        <v>0.5</v>
      </c>
      <c r="H34" s="93">
        <v>0</v>
      </c>
      <c r="I34" s="93">
        <v>0</v>
      </c>
      <c r="J34" s="93"/>
      <c r="K34" s="407">
        <f t="shared" si="8"/>
        <v>0</v>
      </c>
      <c r="L34" s="41"/>
      <c r="M34" s="118"/>
      <c r="N34" s="413"/>
      <c r="O34" s="414"/>
      <c r="P34" s="407">
        <f>N34+O34</f>
        <v>0</v>
      </c>
    </row>
    <row r="35" spans="1:16" ht="12.75">
      <c r="A35" s="30" t="s">
        <v>124</v>
      </c>
      <c r="B35" s="30" t="s">
        <v>590</v>
      </c>
      <c r="C35" s="30"/>
      <c r="D35" s="39"/>
      <c r="E35" s="39" t="s">
        <v>95</v>
      </c>
      <c r="F35" s="71" t="s">
        <v>670</v>
      </c>
      <c r="G35" s="86">
        <v>0.1</v>
      </c>
      <c r="H35" s="93">
        <f>47.05/1000</f>
        <v>0.047049999999999995</v>
      </c>
      <c r="I35" s="93">
        <v>0</v>
      </c>
      <c r="J35" s="93"/>
      <c r="K35" s="407">
        <f t="shared" si="8"/>
        <v>0</v>
      </c>
      <c r="L35" s="41"/>
      <c r="M35" s="118"/>
      <c r="N35" s="413"/>
      <c r="O35" s="414"/>
      <c r="P35" s="407">
        <f>N35+O35</f>
        <v>0</v>
      </c>
    </row>
    <row r="36" spans="1:16" ht="12.75">
      <c r="A36" s="30" t="s">
        <v>127</v>
      </c>
      <c r="B36" s="30" t="s">
        <v>590</v>
      </c>
      <c r="C36" s="30"/>
      <c r="D36" s="39"/>
      <c r="E36" s="39" t="s">
        <v>104</v>
      </c>
      <c r="F36" s="58" t="s">
        <v>671</v>
      </c>
      <c r="G36" s="94">
        <f>SUM(G37:G40)</f>
        <v>87</v>
      </c>
      <c r="H36" s="95">
        <f>SUM(H37:H40)</f>
        <v>68.4</v>
      </c>
      <c r="I36" s="95">
        <f>SUM(I37:I40)</f>
        <v>60</v>
      </c>
      <c r="J36" s="95">
        <f>SUM(J37:J40)</f>
        <v>0</v>
      </c>
      <c r="K36" s="88">
        <f t="shared" si="8"/>
        <v>60</v>
      </c>
      <c r="L36" s="59">
        <v>15</v>
      </c>
      <c r="M36" s="60">
        <v>0</v>
      </c>
      <c r="N36" s="415"/>
      <c r="O36" s="95"/>
      <c r="P36" s="88"/>
    </row>
    <row r="37" spans="1:16" ht="12.75">
      <c r="A37" s="30"/>
      <c r="B37" s="30" t="s">
        <v>590</v>
      </c>
      <c r="C37" s="30"/>
      <c r="D37" s="39"/>
      <c r="E37" s="39" t="s">
        <v>104</v>
      </c>
      <c r="F37" s="65" t="s">
        <v>671</v>
      </c>
      <c r="G37" s="85">
        <v>82</v>
      </c>
      <c r="H37" s="92">
        <v>68.4</v>
      </c>
      <c r="I37" s="92">
        <v>55</v>
      </c>
      <c r="J37" s="92"/>
      <c r="K37" s="388">
        <f t="shared" si="8"/>
        <v>55</v>
      </c>
      <c r="L37" s="63">
        <v>15</v>
      </c>
      <c r="M37" s="64"/>
      <c r="N37" s="416"/>
      <c r="O37" s="92"/>
      <c r="P37" s="407">
        <f>N37+O37</f>
        <v>0</v>
      </c>
    </row>
    <row r="38" spans="1:16" ht="12.75">
      <c r="A38" s="30"/>
      <c r="B38" s="30" t="s">
        <v>590</v>
      </c>
      <c r="C38" s="30"/>
      <c r="D38" s="39"/>
      <c r="E38" s="39" t="s">
        <v>104</v>
      </c>
      <c r="F38" s="65" t="s">
        <v>676</v>
      </c>
      <c r="G38" s="85">
        <v>5</v>
      </c>
      <c r="H38" s="92"/>
      <c r="I38" s="92">
        <v>5</v>
      </c>
      <c r="J38" s="92"/>
      <c r="K38" s="388">
        <f>I38+J38</f>
        <v>5</v>
      </c>
      <c r="L38" s="63"/>
      <c r="M38" s="64"/>
      <c r="N38" s="416"/>
      <c r="O38" s="92"/>
      <c r="P38" s="407">
        <f>N38+O38</f>
        <v>0</v>
      </c>
    </row>
    <row r="39" spans="1:16" ht="12.75">
      <c r="A39" s="30"/>
      <c r="B39" s="30" t="s">
        <v>590</v>
      </c>
      <c r="C39" s="30"/>
      <c r="D39" s="39"/>
      <c r="E39" s="39" t="s">
        <v>95</v>
      </c>
      <c r="F39" s="65" t="s">
        <v>896</v>
      </c>
      <c r="G39" s="85"/>
      <c r="H39" s="92"/>
      <c r="I39" s="92"/>
      <c r="J39" s="92"/>
      <c r="K39" s="388"/>
      <c r="L39" s="63"/>
      <c r="M39" s="64"/>
      <c r="N39" s="416"/>
      <c r="O39" s="92"/>
      <c r="P39" s="407">
        <f>N39+O39</f>
        <v>0</v>
      </c>
    </row>
    <row r="40" spans="1:16" ht="12.75">
      <c r="A40" s="30"/>
      <c r="B40" s="30" t="s">
        <v>590</v>
      </c>
      <c r="C40" s="30"/>
      <c r="D40" s="39"/>
      <c r="E40" s="39" t="s">
        <v>104</v>
      </c>
      <c r="F40" s="65" t="s">
        <v>897</v>
      </c>
      <c r="G40" s="85"/>
      <c r="H40" s="92"/>
      <c r="I40" s="92"/>
      <c r="J40" s="92"/>
      <c r="K40" s="388"/>
      <c r="L40" s="63"/>
      <c r="M40" s="64"/>
      <c r="N40" s="416"/>
      <c r="O40" s="92"/>
      <c r="P40" s="407">
        <f>N40+O40</f>
        <v>0</v>
      </c>
    </row>
    <row r="41" spans="1:16" ht="12.75">
      <c r="A41" s="30" t="s">
        <v>129</v>
      </c>
      <c r="B41" s="30"/>
      <c r="C41" s="30"/>
      <c r="D41" s="39"/>
      <c r="E41" s="39"/>
      <c r="F41" s="58" t="s">
        <v>672</v>
      </c>
      <c r="G41" s="94">
        <f>SUM(G42:G44)</f>
        <v>1.5</v>
      </c>
      <c r="H41" s="94">
        <f aca="true" t="shared" si="9" ref="H41:P41">SUM(H42:H44)</f>
        <v>0</v>
      </c>
      <c r="I41" s="94">
        <f t="shared" si="9"/>
        <v>0</v>
      </c>
      <c r="J41" s="94">
        <f t="shared" si="9"/>
        <v>0</v>
      </c>
      <c r="K41" s="94">
        <f t="shared" si="9"/>
        <v>0</v>
      </c>
      <c r="L41" s="94">
        <f t="shared" si="9"/>
        <v>0</v>
      </c>
      <c r="M41" s="94">
        <f t="shared" si="9"/>
        <v>0</v>
      </c>
      <c r="N41" s="95">
        <f t="shared" si="9"/>
        <v>0</v>
      </c>
      <c r="O41" s="88">
        <f t="shared" si="9"/>
        <v>0</v>
      </c>
      <c r="P41" s="697">
        <f t="shared" si="9"/>
        <v>0</v>
      </c>
    </row>
    <row r="42" spans="1:16" s="14" customFormat="1" ht="12.75">
      <c r="A42" s="30" t="s">
        <v>137</v>
      </c>
      <c r="B42" s="53" t="s">
        <v>590</v>
      </c>
      <c r="C42" s="53"/>
      <c r="D42" s="61"/>
      <c r="E42" s="61" t="s">
        <v>104</v>
      </c>
      <c r="F42" s="65" t="s">
        <v>675</v>
      </c>
      <c r="G42" s="85">
        <v>1.5</v>
      </c>
      <c r="H42" s="92"/>
      <c r="I42" s="93">
        <v>0</v>
      </c>
      <c r="J42" s="93"/>
      <c r="K42" s="407">
        <f>I42+J42</f>
        <v>0</v>
      </c>
      <c r="L42" s="63"/>
      <c r="M42" s="64"/>
      <c r="N42" s="416"/>
      <c r="O42" s="417"/>
      <c r="P42" s="407">
        <f>N42+O42</f>
        <v>0</v>
      </c>
    </row>
    <row r="43" spans="1:16" ht="12.75">
      <c r="A43" s="30" t="s">
        <v>132</v>
      </c>
      <c r="B43" s="30" t="s">
        <v>585</v>
      </c>
      <c r="C43" s="30"/>
      <c r="D43" s="39"/>
      <c r="E43" s="39" t="s">
        <v>558</v>
      </c>
      <c r="F43" s="71" t="s">
        <v>673</v>
      </c>
      <c r="G43" s="86"/>
      <c r="H43" s="93"/>
      <c r="I43" s="93"/>
      <c r="J43" s="93"/>
      <c r="K43" s="407">
        <f>I43+J43</f>
        <v>0</v>
      </c>
      <c r="L43" s="41"/>
      <c r="M43" s="118"/>
      <c r="N43" s="413"/>
      <c r="O43" s="414"/>
      <c r="P43" s="407">
        <f>N43+O43</f>
        <v>0</v>
      </c>
    </row>
    <row r="44" spans="1:16" ht="12.75">
      <c r="A44" s="30" t="s">
        <v>135</v>
      </c>
      <c r="B44" s="30" t="s">
        <v>585</v>
      </c>
      <c r="C44" s="30"/>
      <c r="D44" s="39"/>
      <c r="E44" s="39" t="s">
        <v>607</v>
      </c>
      <c r="F44" s="71" t="s">
        <v>674</v>
      </c>
      <c r="G44" s="86"/>
      <c r="H44" s="93"/>
      <c r="I44" s="93"/>
      <c r="J44" s="93"/>
      <c r="K44" s="407">
        <f>I44+J44</f>
        <v>0</v>
      </c>
      <c r="L44" s="41"/>
      <c r="M44" s="118"/>
      <c r="N44" s="416"/>
      <c r="O44" s="414"/>
      <c r="P44" s="407">
        <f>N44+O44</f>
        <v>0</v>
      </c>
    </row>
    <row r="45" spans="1:16" s="14" customFormat="1" ht="12.75">
      <c r="A45" s="30" t="s">
        <v>142</v>
      </c>
      <c r="B45" s="84"/>
      <c r="C45" s="120" t="s">
        <v>56</v>
      </c>
      <c r="D45" s="924" t="s">
        <v>57</v>
      </c>
      <c r="E45" s="924"/>
      <c r="F45" s="925"/>
      <c r="G45" s="122">
        <f aca="true" t="shared" si="10" ref="G45:P45">SUM(G46+G50)</f>
        <v>122.30000000000001</v>
      </c>
      <c r="H45" s="123">
        <f t="shared" si="10"/>
        <v>67.15747999999999</v>
      </c>
      <c r="I45" s="123">
        <f t="shared" si="10"/>
        <v>60.7</v>
      </c>
      <c r="J45" s="123">
        <f t="shared" si="10"/>
        <v>0</v>
      </c>
      <c r="K45" s="142">
        <f t="shared" si="10"/>
        <v>60.7</v>
      </c>
      <c r="L45" s="124">
        <f t="shared" si="10"/>
        <v>2024</v>
      </c>
      <c r="M45" s="125">
        <f t="shared" si="10"/>
        <v>0</v>
      </c>
      <c r="N45" s="418">
        <f t="shared" si="10"/>
        <v>235</v>
      </c>
      <c r="O45" s="123">
        <f t="shared" si="10"/>
        <v>0</v>
      </c>
      <c r="P45" s="763">
        <f t="shared" si="10"/>
        <v>235</v>
      </c>
    </row>
    <row r="46" spans="1:16" ht="12.75">
      <c r="A46" s="30" t="s">
        <v>145</v>
      </c>
      <c r="B46" s="30"/>
      <c r="C46" s="30"/>
      <c r="D46" s="72" t="s">
        <v>559</v>
      </c>
      <c r="E46" s="830" t="s">
        <v>560</v>
      </c>
      <c r="F46" s="831"/>
      <c r="G46" s="82">
        <f aca="true" t="shared" si="11" ref="G46:P46">SUM(G47)</f>
        <v>39.4</v>
      </c>
      <c r="H46" s="91">
        <f t="shared" si="11"/>
        <v>52.15748</v>
      </c>
      <c r="I46" s="91">
        <f t="shared" si="11"/>
        <v>41</v>
      </c>
      <c r="J46" s="91">
        <f t="shared" si="11"/>
        <v>0</v>
      </c>
      <c r="K46" s="83">
        <f t="shared" si="11"/>
        <v>41</v>
      </c>
      <c r="L46" s="37">
        <f t="shared" si="11"/>
        <v>0</v>
      </c>
      <c r="M46" s="55">
        <f t="shared" si="11"/>
        <v>0</v>
      </c>
      <c r="N46" s="412">
        <f t="shared" si="11"/>
        <v>0</v>
      </c>
      <c r="O46" s="91">
        <f t="shared" si="11"/>
        <v>0</v>
      </c>
      <c r="P46" s="83">
        <f t="shared" si="11"/>
        <v>0</v>
      </c>
    </row>
    <row r="47" spans="1:16" ht="12.75">
      <c r="A47" s="30" t="s">
        <v>147</v>
      </c>
      <c r="B47" s="30"/>
      <c r="C47" s="30"/>
      <c r="D47" s="39"/>
      <c r="E47" s="57" t="s">
        <v>104</v>
      </c>
      <c r="F47" s="58" t="s">
        <v>677</v>
      </c>
      <c r="G47" s="94">
        <f aca="true" t="shared" si="12" ref="G47:P47">SUM(G48:G49)</f>
        <v>39.4</v>
      </c>
      <c r="H47" s="95">
        <f t="shared" si="12"/>
        <v>52.15748</v>
      </c>
      <c r="I47" s="95">
        <f t="shared" si="12"/>
        <v>41</v>
      </c>
      <c r="J47" s="95">
        <f t="shared" si="12"/>
        <v>0</v>
      </c>
      <c r="K47" s="88">
        <f t="shared" si="12"/>
        <v>41</v>
      </c>
      <c r="L47" s="59">
        <f t="shared" si="12"/>
        <v>0</v>
      </c>
      <c r="M47" s="60">
        <f t="shared" si="12"/>
        <v>0</v>
      </c>
      <c r="N47" s="415">
        <f t="shared" si="12"/>
        <v>0</v>
      </c>
      <c r="O47" s="95">
        <f t="shared" si="12"/>
        <v>0</v>
      </c>
      <c r="P47" s="88">
        <f t="shared" si="12"/>
        <v>0</v>
      </c>
    </row>
    <row r="48" spans="1:16" ht="12.75">
      <c r="A48" s="30" t="s">
        <v>148</v>
      </c>
      <c r="B48" s="30" t="s">
        <v>590</v>
      </c>
      <c r="C48" s="30"/>
      <c r="D48" s="39"/>
      <c r="E48" s="39" t="s">
        <v>104</v>
      </c>
      <c r="F48" s="71" t="s">
        <v>678</v>
      </c>
      <c r="G48" s="86">
        <v>1.4</v>
      </c>
      <c r="H48" s="93">
        <f>2177.94/1000</f>
        <v>2.17794</v>
      </c>
      <c r="I48" s="93">
        <v>3</v>
      </c>
      <c r="J48" s="93"/>
      <c r="K48" s="407">
        <f>I48+J48</f>
        <v>3</v>
      </c>
      <c r="L48" s="41"/>
      <c r="M48" s="118"/>
      <c r="N48" s="413"/>
      <c r="O48" s="414"/>
      <c r="P48" s="407">
        <f>N48+O48</f>
        <v>0</v>
      </c>
    </row>
    <row r="49" spans="1:16" s="14" customFormat="1" ht="12.75">
      <c r="A49" s="30" t="s">
        <v>149</v>
      </c>
      <c r="B49" s="53" t="s">
        <v>590</v>
      </c>
      <c r="C49" s="53"/>
      <c r="D49" s="61"/>
      <c r="E49" s="61" t="s">
        <v>104</v>
      </c>
      <c r="F49" s="65" t="s">
        <v>679</v>
      </c>
      <c r="G49" s="85">
        <v>38</v>
      </c>
      <c r="H49" s="92">
        <f>49979.54/1000</f>
        <v>49.97954</v>
      </c>
      <c r="I49" s="93">
        <v>38</v>
      </c>
      <c r="J49" s="93"/>
      <c r="K49" s="407">
        <f>I49+J49</f>
        <v>38</v>
      </c>
      <c r="L49" s="63"/>
      <c r="M49" s="64"/>
      <c r="N49" s="416"/>
      <c r="O49" s="417"/>
      <c r="P49" s="407">
        <f>N49+O49</f>
        <v>0</v>
      </c>
    </row>
    <row r="50" spans="1:16" s="14" customFormat="1" ht="12.75">
      <c r="A50" s="30" t="s">
        <v>152</v>
      </c>
      <c r="B50" s="53"/>
      <c r="C50" s="30"/>
      <c r="D50" s="72" t="s">
        <v>575</v>
      </c>
      <c r="E50" s="830" t="s">
        <v>680</v>
      </c>
      <c r="F50" s="831"/>
      <c r="G50" s="82">
        <f aca="true" t="shared" si="13" ref="G50:P50">SUM(G51)</f>
        <v>82.90000000000002</v>
      </c>
      <c r="H50" s="91">
        <f t="shared" si="13"/>
        <v>15</v>
      </c>
      <c r="I50" s="91">
        <f t="shared" si="13"/>
        <v>19.7</v>
      </c>
      <c r="J50" s="91">
        <f t="shared" si="13"/>
        <v>0</v>
      </c>
      <c r="K50" s="83">
        <f t="shared" si="13"/>
        <v>19.7</v>
      </c>
      <c r="L50" s="37">
        <f t="shared" si="13"/>
        <v>2024</v>
      </c>
      <c r="M50" s="55">
        <f t="shared" si="13"/>
        <v>0</v>
      </c>
      <c r="N50" s="412">
        <f t="shared" si="13"/>
        <v>235</v>
      </c>
      <c r="O50" s="91">
        <f t="shared" si="13"/>
        <v>0</v>
      </c>
      <c r="P50" s="83">
        <f t="shared" si="13"/>
        <v>235</v>
      </c>
    </row>
    <row r="51" spans="1:16" s="14" customFormat="1" ht="12.75">
      <c r="A51" s="30" t="s">
        <v>153</v>
      </c>
      <c r="B51" s="53"/>
      <c r="C51" s="53"/>
      <c r="D51" s="922" t="s">
        <v>681</v>
      </c>
      <c r="E51" s="922"/>
      <c r="F51" s="923"/>
      <c r="G51" s="94">
        <f aca="true" t="shared" si="14" ref="G51:O51">SUM(G52:G81)</f>
        <v>82.90000000000002</v>
      </c>
      <c r="H51" s="95">
        <f t="shared" si="14"/>
        <v>15</v>
      </c>
      <c r="I51" s="95">
        <f t="shared" si="14"/>
        <v>19.7</v>
      </c>
      <c r="J51" s="95">
        <f t="shared" si="14"/>
        <v>0</v>
      </c>
      <c r="K51" s="88">
        <f t="shared" si="14"/>
        <v>19.7</v>
      </c>
      <c r="L51" s="312">
        <f t="shared" si="14"/>
        <v>2024</v>
      </c>
      <c r="M51" s="60">
        <f t="shared" si="14"/>
        <v>0</v>
      </c>
      <c r="N51" s="60">
        <f t="shared" si="14"/>
        <v>235</v>
      </c>
      <c r="O51" s="60">
        <f t="shared" si="14"/>
        <v>0</v>
      </c>
      <c r="P51" s="429">
        <f>SUM(P52:P81)</f>
        <v>235</v>
      </c>
    </row>
    <row r="52" spans="1:22" s="14" customFormat="1" ht="12.75">
      <c r="A52" s="30" t="s">
        <v>186</v>
      </c>
      <c r="B52" s="53" t="s">
        <v>682</v>
      </c>
      <c r="C52" s="53"/>
      <c r="D52" s="126"/>
      <c r="E52" s="61" t="s">
        <v>59</v>
      </c>
      <c r="F52" s="65" t="s">
        <v>683</v>
      </c>
      <c r="G52" s="127">
        <v>3.1</v>
      </c>
      <c r="H52" s="128">
        <v>0</v>
      </c>
      <c r="I52" s="128">
        <v>0</v>
      </c>
      <c r="J52" s="93"/>
      <c r="K52" s="407">
        <f>I52+J52</f>
        <v>0</v>
      </c>
      <c r="L52" s="129"/>
      <c r="M52" s="130"/>
      <c r="N52" s="416"/>
      <c r="O52" s="417"/>
      <c r="P52" s="388">
        <f>N52+O52</f>
        <v>0</v>
      </c>
      <c r="R52" s="813" t="s">
        <v>1028</v>
      </c>
      <c r="S52" s="813"/>
      <c r="T52" s="813"/>
      <c r="U52" s="813"/>
      <c r="V52" s="813"/>
    </row>
    <row r="53" spans="1:22" s="14" customFormat="1" ht="12.75">
      <c r="A53" s="30" t="s">
        <v>189</v>
      </c>
      <c r="B53" s="53" t="s">
        <v>684</v>
      </c>
      <c r="C53" s="53"/>
      <c r="D53" s="126"/>
      <c r="E53" s="61" t="s">
        <v>59</v>
      </c>
      <c r="F53" s="65" t="s">
        <v>683</v>
      </c>
      <c r="G53" s="127">
        <v>0.8</v>
      </c>
      <c r="H53" s="128">
        <v>0</v>
      </c>
      <c r="I53" s="128">
        <v>0</v>
      </c>
      <c r="J53" s="93"/>
      <c r="K53" s="407">
        <f aca="true" t="shared" si="15" ref="K53:K81">I53+J53</f>
        <v>0</v>
      </c>
      <c r="L53" s="129"/>
      <c r="M53" s="130"/>
      <c r="N53" s="416"/>
      <c r="O53" s="417"/>
      <c r="P53" s="388">
        <f aca="true" t="shared" si="16" ref="P53:P81">N53+O53</f>
        <v>0</v>
      </c>
      <c r="R53" s="813"/>
      <c r="S53" s="813"/>
      <c r="T53" s="813"/>
      <c r="U53" s="813"/>
      <c r="V53" s="813"/>
    </row>
    <row r="54" spans="1:22" s="14" customFormat="1" ht="12.75">
      <c r="A54" s="30" t="s">
        <v>192</v>
      </c>
      <c r="B54" s="53" t="s">
        <v>590</v>
      </c>
      <c r="C54" s="53"/>
      <c r="D54" s="126"/>
      <c r="E54" s="61" t="s">
        <v>59</v>
      </c>
      <c r="F54" s="65" t="s">
        <v>683</v>
      </c>
      <c r="G54" s="127">
        <v>0.2</v>
      </c>
      <c r="H54" s="128">
        <v>0</v>
      </c>
      <c r="I54" s="128">
        <v>0</v>
      </c>
      <c r="J54" s="93"/>
      <c r="K54" s="407">
        <f t="shared" si="15"/>
        <v>0</v>
      </c>
      <c r="L54" s="129"/>
      <c r="M54" s="130"/>
      <c r="N54" s="416"/>
      <c r="O54" s="417"/>
      <c r="P54" s="388">
        <f t="shared" si="16"/>
        <v>0</v>
      </c>
      <c r="R54" s="813"/>
      <c r="S54" s="813"/>
      <c r="T54" s="813"/>
      <c r="U54" s="813"/>
      <c r="V54" s="813"/>
    </row>
    <row r="55" spans="1:16" s="14" customFormat="1" ht="12.75">
      <c r="A55" s="30" t="s">
        <v>195</v>
      </c>
      <c r="B55" s="53" t="s">
        <v>682</v>
      </c>
      <c r="C55" s="53"/>
      <c r="D55" s="126"/>
      <c r="E55" s="61" t="s">
        <v>685</v>
      </c>
      <c r="F55" s="65" t="s">
        <v>686</v>
      </c>
      <c r="G55" s="127">
        <v>1.1</v>
      </c>
      <c r="H55" s="128">
        <v>0</v>
      </c>
      <c r="I55" s="128">
        <v>0</v>
      </c>
      <c r="J55" s="93"/>
      <c r="K55" s="407">
        <f t="shared" si="15"/>
        <v>0</v>
      </c>
      <c r="L55" s="129"/>
      <c r="M55" s="130"/>
      <c r="N55" s="416"/>
      <c r="O55" s="417"/>
      <c r="P55" s="388">
        <f t="shared" si="16"/>
        <v>0</v>
      </c>
    </row>
    <row r="56" spans="1:16" s="14" customFormat="1" ht="12.75">
      <c r="A56" s="30" t="s">
        <v>197</v>
      </c>
      <c r="B56" s="53" t="s">
        <v>684</v>
      </c>
      <c r="C56" s="53"/>
      <c r="D56" s="126"/>
      <c r="E56" s="61" t="s">
        <v>685</v>
      </c>
      <c r="F56" s="65" t="s">
        <v>686</v>
      </c>
      <c r="G56" s="127">
        <v>0.30000000000000004</v>
      </c>
      <c r="H56" s="128">
        <v>0</v>
      </c>
      <c r="I56" s="128">
        <v>0</v>
      </c>
      <c r="J56" s="93"/>
      <c r="K56" s="407">
        <f t="shared" si="15"/>
        <v>0</v>
      </c>
      <c r="L56" s="129"/>
      <c r="M56" s="130"/>
      <c r="N56" s="416"/>
      <c r="O56" s="417"/>
      <c r="P56" s="388">
        <f t="shared" si="16"/>
        <v>0</v>
      </c>
    </row>
    <row r="57" spans="1:16" s="14" customFormat="1" ht="12.75">
      <c r="A57" s="30" t="s">
        <v>242</v>
      </c>
      <c r="B57" s="53" t="s">
        <v>590</v>
      </c>
      <c r="C57" s="53"/>
      <c r="D57" s="126"/>
      <c r="E57" s="61" t="s">
        <v>685</v>
      </c>
      <c r="F57" s="65" t="s">
        <v>686</v>
      </c>
      <c r="G57" s="127">
        <v>0.1</v>
      </c>
      <c r="H57" s="128">
        <v>0</v>
      </c>
      <c r="I57" s="128">
        <v>0</v>
      </c>
      <c r="J57" s="93"/>
      <c r="K57" s="407">
        <f t="shared" si="15"/>
        <v>0</v>
      </c>
      <c r="L57" s="129"/>
      <c r="M57" s="130"/>
      <c r="N57" s="416"/>
      <c r="O57" s="417"/>
      <c r="P57" s="388">
        <f t="shared" si="16"/>
        <v>0</v>
      </c>
    </row>
    <row r="58" spans="1:16" s="14" customFormat="1" ht="12.75">
      <c r="A58" s="30" t="s">
        <v>243</v>
      </c>
      <c r="B58" s="53" t="s">
        <v>682</v>
      </c>
      <c r="C58" s="53"/>
      <c r="D58" s="126"/>
      <c r="E58" s="61" t="s">
        <v>118</v>
      </c>
      <c r="F58" s="65" t="s">
        <v>687</v>
      </c>
      <c r="G58" s="127">
        <v>4.8</v>
      </c>
      <c r="H58" s="128">
        <v>0</v>
      </c>
      <c r="I58" s="128">
        <v>0</v>
      </c>
      <c r="J58" s="93"/>
      <c r="K58" s="407">
        <f t="shared" si="15"/>
        <v>0</v>
      </c>
      <c r="L58" s="129"/>
      <c r="M58" s="130"/>
      <c r="N58" s="416"/>
      <c r="O58" s="417"/>
      <c r="P58" s="388">
        <f t="shared" si="16"/>
        <v>0</v>
      </c>
    </row>
    <row r="59" spans="1:16" s="14" customFormat="1" ht="12.75">
      <c r="A59" s="30" t="s">
        <v>247</v>
      </c>
      <c r="B59" s="53" t="s">
        <v>684</v>
      </c>
      <c r="C59" s="53"/>
      <c r="D59" s="126"/>
      <c r="E59" s="61" t="s">
        <v>118</v>
      </c>
      <c r="F59" s="65" t="s">
        <v>687</v>
      </c>
      <c r="G59" s="127">
        <v>1.3</v>
      </c>
      <c r="H59" s="128">
        <v>0</v>
      </c>
      <c r="I59" s="128">
        <v>0</v>
      </c>
      <c r="J59" s="93"/>
      <c r="K59" s="407">
        <f t="shared" si="15"/>
        <v>0</v>
      </c>
      <c r="L59" s="129"/>
      <c r="M59" s="130"/>
      <c r="N59" s="416"/>
      <c r="O59" s="417"/>
      <c r="P59" s="388">
        <f t="shared" si="16"/>
        <v>0</v>
      </c>
    </row>
    <row r="60" spans="1:16" s="14" customFormat="1" ht="12.75">
      <c r="A60" s="30" t="s">
        <v>250</v>
      </c>
      <c r="B60" s="53" t="s">
        <v>590</v>
      </c>
      <c r="C60" s="53"/>
      <c r="D60" s="126"/>
      <c r="E60" s="61" t="s">
        <v>118</v>
      </c>
      <c r="F60" s="65" t="s">
        <v>687</v>
      </c>
      <c r="G60" s="127">
        <v>0.30000000000000004</v>
      </c>
      <c r="H60" s="128">
        <v>0</v>
      </c>
      <c r="I60" s="128">
        <v>0</v>
      </c>
      <c r="J60" s="93"/>
      <c r="K60" s="407">
        <f t="shared" si="15"/>
        <v>0</v>
      </c>
      <c r="L60" s="129"/>
      <c r="M60" s="130"/>
      <c r="N60" s="416"/>
      <c r="O60" s="417"/>
      <c r="P60" s="388">
        <f t="shared" si="16"/>
        <v>0</v>
      </c>
    </row>
    <row r="61" spans="1:16" s="14" customFormat="1" ht="12.75">
      <c r="A61" s="30" t="s">
        <v>252</v>
      </c>
      <c r="B61" s="53" t="s">
        <v>682</v>
      </c>
      <c r="C61" s="53"/>
      <c r="D61" s="126"/>
      <c r="E61" s="61" t="s">
        <v>503</v>
      </c>
      <c r="F61" s="65" t="s">
        <v>530</v>
      </c>
      <c r="G61" s="127">
        <v>24</v>
      </c>
      <c r="H61" s="128">
        <v>0</v>
      </c>
      <c r="I61" s="128">
        <v>0</v>
      </c>
      <c r="J61" s="93"/>
      <c r="K61" s="407">
        <f t="shared" si="15"/>
        <v>0</v>
      </c>
      <c r="L61" s="129"/>
      <c r="M61" s="130"/>
      <c r="N61" s="416"/>
      <c r="O61" s="417"/>
      <c r="P61" s="388">
        <f t="shared" si="16"/>
        <v>0</v>
      </c>
    </row>
    <row r="62" spans="1:16" s="14" customFormat="1" ht="12.75">
      <c r="A62" s="30" t="s">
        <v>253</v>
      </c>
      <c r="B62" s="53" t="s">
        <v>684</v>
      </c>
      <c r="C62" s="53"/>
      <c r="D62" s="126"/>
      <c r="E62" s="61" t="s">
        <v>503</v>
      </c>
      <c r="F62" s="65" t="s">
        <v>530</v>
      </c>
      <c r="G62" s="127">
        <v>6.4</v>
      </c>
      <c r="H62" s="128">
        <v>0</v>
      </c>
      <c r="I62" s="128">
        <v>0</v>
      </c>
      <c r="J62" s="93"/>
      <c r="K62" s="407">
        <f t="shared" si="15"/>
        <v>0</v>
      </c>
      <c r="L62" s="129"/>
      <c r="M62" s="130"/>
      <c r="N62" s="416"/>
      <c r="O62" s="417"/>
      <c r="P62" s="388">
        <f t="shared" si="16"/>
        <v>0</v>
      </c>
    </row>
    <row r="63" spans="1:16" s="14" customFormat="1" ht="12.75">
      <c r="A63" s="30" t="s">
        <v>254</v>
      </c>
      <c r="B63" s="53" t="s">
        <v>590</v>
      </c>
      <c r="C63" s="53"/>
      <c r="D63" s="126"/>
      <c r="E63" s="61" t="s">
        <v>503</v>
      </c>
      <c r="F63" s="65" t="s">
        <v>530</v>
      </c>
      <c r="G63" s="127">
        <v>1.6</v>
      </c>
      <c r="H63" s="128">
        <v>0</v>
      </c>
      <c r="I63" s="128">
        <v>0</v>
      </c>
      <c r="J63" s="93"/>
      <c r="K63" s="407">
        <f t="shared" si="15"/>
        <v>0</v>
      </c>
      <c r="L63" s="129"/>
      <c r="M63" s="130"/>
      <c r="N63" s="416"/>
      <c r="O63" s="417"/>
      <c r="P63" s="388">
        <f t="shared" si="16"/>
        <v>0</v>
      </c>
    </row>
    <row r="64" spans="1:16" s="14" customFormat="1" ht="12.75">
      <c r="A64" s="30" t="s">
        <v>255</v>
      </c>
      <c r="B64" s="53" t="s">
        <v>682</v>
      </c>
      <c r="C64" s="53"/>
      <c r="D64" s="126"/>
      <c r="E64" s="61" t="s">
        <v>104</v>
      </c>
      <c r="F64" s="65" t="s">
        <v>688</v>
      </c>
      <c r="G64" s="127">
        <v>0.2</v>
      </c>
      <c r="H64" s="128">
        <v>0</v>
      </c>
      <c r="I64" s="93">
        <v>0.2</v>
      </c>
      <c r="J64" s="93"/>
      <c r="K64" s="407">
        <f t="shared" si="15"/>
        <v>0.2</v>
      </c>
      <c r="L64" s="129"/>
      <c r="M64" s="130"/>
      <c r="N64" s="416"/>
      <c r="O64" s="417"/>
      <c r="P64" s="388">
        <f t="shared" si="16"/>
        <v>0</v>
      </c>
    </row>
    <row r="65" spans="1:16" s="14" customFormat="1" ht="12.75">
      <c r="A65" s="30" t="s">
        <v>256</v>
      </c>
      <c r="B65" s="53" t="s">
        <v>684</v>
      </c>
      <c r="C65" s="53"/>
      <c r="D65" s="126"/>
      <c r="E65" s="61" t="s">
        <v>104</v>
      </c>
      <c r="F65" s="65" t="s">
        <v>688</v>
      </c>
      <c r="G65" s="127">
        <v>0.1</v>
      </c>
      <c r="H65" s="128">
        <v>0</v>
      </c>
      <c r="I65" s="93">
        <v>0.1</v>
      </c>
      <c r="J65" s="93"/>
      <c r="K65" s="407">
        <f t="shared" si="15"/>
        <v>0.1</v>
      </c>
      <c r="L65" s="129"/>
      <c r="M65" s="130"/>
      <c r="N65" s="416"/>
      <c r="O65" s="417"/>
      <c r="P65" s="388">
        <f t="shared" si="16"/>
        <v>0</v>
      </c>
    </row>
    <row r="66" spans="1:16" s="14" customFormat="1" ht="12.75">
      <c r="A66" s="30" t="s">
        <v>257</v>
      </c>
      <c r="B66" s="53" t="s">
        <v>590</v>
      </c>
      <c r="C66" s="53"/>
      <c r="D66" s="126"/>
      <c r="E66" s="61" t="s">
        <v>104</v>
      </c>
      <c r="F66" s="65" t="s">
        <v>688</v>
      </c>
      <c r="G66" s="127">
        <v>0.1</v>
      </c>
      <c r="H66" s="128">
        <v>0</v>
      </c>
      <c r="I66" s="93">
        <v>0.1</v>
      </c>
      <c r="J66" s="93"/>
      <c r="K66" s="407">
        <f t="shared" si="15"/>
        <v>0.1</v>
      </c>
      <c r="L66" s="129"/>
      <c r="M66" s="130"/>
      <c r="N66" s="416"/>
      <c r="O66" s="417"/>
      <c r="P66" s="388">
        <f t="shared" si="16"/>
        <v>0</v>
      </c>
    </row>
    <row r="67" spans="1:16" s="14" customFormat="1" ht="12.75">
      <c r="A67" s="30" t="s">
        <v>258</v>
      </c>
      <c r="B67" s="53" t="s">
        <v>682</v>
      </c>
      <c r="C67" s="53"/>
      <c r="D67" s="126"/>
      <c r="E67" s="61" t="s">
        <v>133</v>
      </c>
      <c r="F67" s="65" t="s">
        <v>689</v>
      </c>
      <c r="G67" s="127">
        <v>28.9</v>
      </c>
      <c r="H67" s="307">
        <v>12.5</v>
      </c>
      <c r="I67" s="92">
        <v>14.5</v>
      </c>
      <c r="J67" s="92"/>
      <c r="K67" s="407">
        <f t="shared" si="15"/>
        <v>14.5</v>
      </c>
      <c r="L67" s="129"/>
      <c r="M67" s="130"/>
      <c r="N67" s="416"/>
      <c r="O67" s="417"/>
      <c r="P67" s="388">
        <f t="shared" si="16"/>
        <v>0</v>
      </c>
    </row>
    <row r="68" spans="1:16" s="14" customFormat="1" ht="12.75">
      <c r="A68" s="30" t="s">
        <v>259</v>
      </c>
      <c r="B68" s="53" t="s">
        <v>684</v>
      </c>
      <c r="C68" s="53"/>
      <c r="D68" s="126"/>
      <c r="E68" s="61" t="s">
        <v>133</v>
      </c>
      <c r="F68" s="65" t="s">
        <v>689</v>
      </c>
      <c r="G68" s="127">
        <v>7.7</v>
      </c>
      <c r="H68" s="307">
        <v>1.7</v>
      </c>
      <c r="I68" s="92">
        <v>3.8</v>
      </c>
      <c r="J68" s="92"/>
      <c r="K68" s="407">
        <f t="shared" si="15"/>
        <v>3.8</v>
      </c>
      <c r="L68" s="129"/>
      <c r="M68" s="130"/>
      <c r="N68" s="416"/>
      <c r="O68" s="417"/>
      <c r="P68" s="388">
        <f t="shared" si="16"/>
        <v>0</v>
      </c>
    </row>
    <row r="69" spans="1:16" s="14" customFormat="1" ht="12.75">
      <c r="A69" s="30" t="s">
        <v>260</v>
      </c>
      <c r="B69" s="53" t="s">
        <v>590</v>
      </c>
      <c r="C69" s="53"/>
      <c r="D69" s="126"/>
      <c r="E69" s="61" t="s">
        <v>133</v>
      </c>
      <c r="F69" s="65" t="s">
        <v>689</v>
      </c>
      <c r="G69" s="127">
        <v>1.9</v>
      </c>
      <c r="H69" s="307">
        <v>0.8</v>
      </c>
      <c r="I69" s="92">
        <v>1</v>
      </c>
      <c r="J69" s="92"/>
      <c r="K69" s="407">
        <f t="shared" si="15"/>
        <v>1</v>
      </c>
      <c r="L69" s="129"/>
      <c r="M69" s="130"/>
      <c r="N69" s="416"/>
      <c r="O69" s="417"/>
      <c r="P69" s="388">
        <f t="shared" si="16"/>
        <v>0</v>
      </c>
    </row>
    <row r="70" spans="1:16" s="14" customFormat="1" ht="12.75">
      <c r="A70" s="30" t="s">
        <v>261</v>
      </c>
      <c r="B70" s="53" t="s">
        <v>682</v>
      </c>
      <c r="C70" s="53"/>
      <c r="D70" s="126"/>
      <c r="E70" s="61" t="s">
        <v>599</v>
      </c>
      <c r="F70" s="65" t="s">
        <v>690</v>
      </c>
      <c r="G70" s="127"/>
      <c r="H70" s="128"/>
      <c r="I70" s="93"/>
      <c r="J70" s="93"/>
      <c r="K70" s="407">
        <f t="shared" si="15"/>
        <v>0</v>
      </c>
      <c r="L70" s="63">
        <v>724.3</v>
      </c>
      <c r="M70" s="64">
        <v>0</v>
      </c>
      <c r="N70" s="64">
        <v>0</v>
      </c>
      <c r="O70" s="607"/>
      <c r="P70" s="388">
        <f t="shared" si="16"/>
        <v>0</v>
      </c>
    </row>
    <row r="71" spans="1:16" s="14" customFormat="1" ht="12.75">
      <c r="A71" s="30" t="s">
        <v>262</v>
      </c>
      <c r="B71" s="53" t="s">
        <v>684</v>
      </c>
      <c r="C71" s="53"/>
      <c r="D71" s="126"/>
      <c r="E71" s="61" t="s">
        <v>599</v>
      </c>
      <c r="F71" s="65" t="s">
        <v>690</v>
      </c>
      <c r="G71" s="127"/>
      <c r="H71" s="128"/>
      <c r="I71" s="93"/>
      <c r="J71" s="93"/>
      <c r="K71" s="407">
        <f t="shared" si="15"/>
        <v>0</v>
      </c>
      <c r="L71" s="63">
        <v>193.1</v>
      </c>
      <c r="M71" s="64">
        <v>0</v>
      </c>
      <c r="N71" s="64">
        <v>0</v>
      </c>
      <c r="O71" s="607"/>
      <c r="P71" s="388">
        <f t="shared" si="16"/>
        <v>0</v>
      </c>
    </row>
    <row r="72" spans="1:16" s="14" customFormat="1" ht="12.75">
      <c r="A72" s="30" t="s">
        <v>263</v>
      </c>
      <c r="B72" s="53" t="s">
        <v>633</v>
      </c>
      <c r="C72" s="53"/>
      <c r="D72" s="126"/>
      <c r="E72" s="61" t="s">
        <v>599</v>
      </c>
      <c r="F72" s="65" t="s">
        <v>690</v>
      </c>
      <c r="G72" s="127"/>
      <c r="H72" s="128"/>
      <c r="I72" s="93"/>
      <c r="J72" s="93"/>
      <c r="K72" s="407">
        <f t="shared" si="15"/>
        <v>0</v>
      </c>
      <c r="L72" s="63">
        <v>48.2</v>
      </c>
      <c r="M72" s="64">
        <v>0</v>
      </c>
      <c r="N72" s="64">
        <v>0</v>
      </c>
      <c r="O72" s="607"/>
      <c r="P72" s="388">
        <f t="shared" si="16"/>
        <v>0</v>
      </c>
    </row>
    <row r="73" spans="1:16" s="14" customFormat="1" ht="12.75">
      <c r="A73" s="30" t="s">
        <v>264</v>
      </c>
      <c r="B73" s="53" t="s">
        <v>682</v>
      </c>
      <c r="C73" s="53"/>
      <c r="D73" s="126"/>
      <c r="E73" s="61" t="s">
        <v>691</v>
      </c>
      <c r="F73" s="65" t="s">
        <v>692</v>
      </c>
      <c r="G73" s="127"/>
      <c r="H73" s="128"/>
      <c r="I73" s="93"/>
      <c r="J73" s="93"/>
      <c r="K73" s="407">
        <f t="shared" si="15"/>
        <v>0</v>
      </c>
      <c r="L73" s="63">
        <v>86.2</v>
      </c>
      <c r="M73" s="64">
        <v>0</v>
      </c>
      <c r="N73" s="64">
        <v>0</v>
      </c>
      <c r="O73" s="607"/>
      <c r="P73" s="388">
        <f t="shared" si="16"/>
        <v>0</v>
      </c>
    </row>
    <row r="74" spans="1:16" s="14" customFormat="1" ht="12.75">
      <c r="A74" s="30" t="s">
        <v>265</v>
      </c>
      <c r="B74" s="53" t="s">
        <v>684</v>
      </c>
      <c r="C74" s="53"/>
      <c r="D74" s="126"/>
      <c r="E74" s="61" t="s">
        <v>691</v>
      </c>
      <c r="F74" s="65" t="s">
        <v>692</v>
      </c>
      <c r="G74" s="127"/>
      <c r="H74" s="128"/>
      <c r="I74" s="93"/>
      <c r="J74" s="93"/>
      <c r="K74" s="407">
        <f t="shared" si="15"/>
        <v>0</v>
      </c>
      <c r="L74" s="63">
        <v>23</v>
      </c>
      <c r="M74" s="64">
        <v>0</v>
      </c>
      <c r="N74" s="64">
        <v>0</v>
      </c>
      <c r="O74" s="607"/>
      <c r="P74" s="388">
        <f t="shared" si="16"/>
        <v>0</v>
      </c>
    </row>
    <row r="75" spans="1:16" s="14" customFormat="1" ht="12.75">
      <c r="A75" s="30" t="s">
        <v>266</v>
      </c>
      <c r="B75" s="53" t="s">
        <v>633</v>
      </c>
      <c r="C75" s="53"/>
      <c r="D75" s="126"/>
      <c r="E75" s="61" t="s">
        <v>691</v>
      </c>
      <c r="F75" s="65" t="s">
        <v>692</v>
      </c>
      <c r="G75" s="127"/>
      <c r="H75" s="128"/>
      <c r="I75" s="93"/>
      <c r="J75" s="93"/>
      <c r="K75" s="407">
        <f t="shared" si="15"/>
        <v>0</v>
      </c>
      <c r="L75" s="63">
        <v>5.7</v>
      </c>
      <c r="M75" s="64">
        <v>0</v>
      </c>
      <c r="N75" s="64">
        <v>0</v>
      </c>
      <c r="O75" s="607"/>
      <c r="P75" s="388">
        <f t="shared" si="16"/>
        <v>0</v>
      </c>
    </row>
    <row r="76" spans="1:16" s="14" customFormat="1" ht="12.75">
      <c r="A76" s="30" t="s">
        <v>267</v>
      </c>
      <c r="B76" s="53" t="s">
        <v>682</v>
      </c>
      <c r="C76" s="53"/>
      <c r="D76" s="126"/>
      <c r="E76" s="61" t="s">
        <v>421</v>
      </c>
      <c r="F76" s="65" t="s">
        <v>693</v>
      </c>
      <c r="G76" s="127"/>
      <c r="H76" s="128"/>
      <c r="I76" s="93"/>
      <c r="J76" s="93"/>
      <c r="K76" s="407">
        <f t="shared" si="15"/>
        <v>0</v>
      </c>
      <c r="L76" s="63">
        <v>700.1</v>
      </c>
      <c r="M76" s="64">
        <v>0</v>
      </c>
      <c r="N76" s="416">
        <v>175</v>
      </c>
      <c r="O76" s="607"/>
      <c r="P76" s="388">
        <f t="shared" si="16"/>
        <v>175</v>
      </c>
    </row>
    <row r="77" spans="1:16" s="14" customFormat="1" ht="12.75">
      <c r="A77" s="30" t="s">
        <v>268</v>
      </c>
      <c r="B77" s="53" t="s">
        <v>684</v>
      </c>
      <c r="C77" s="53"/>
      <c r="D77" s="126"/>
      <c r="E77" s="61" t="s">
        <v>421</v>
      </c>
      <c r="F77" s="65" t="s">
        <v>693</v>
      </c>
      <c r="G77" s="127"/>
      <c r="H77" s="128"/>
      <c r="I77" s="93"/>
      <c r="J77" s="93"/>
      <c r="K77" s="407">
        <f t="shared" si="15"/>
        <v>0</v>
      </c>
      <c r="L77" s="63">
        <v>186.7</v>
      </c>
      <c r="M77" s="64">
        <v>0</v>
      </c>
      <c r="N77" s="416">
        <v>46.6</v>
      </c>
      <c r="O77" s="607"/>
      <c r="P77" s="388">
        <f t="shared" si="16"/>
        <v>46.6</v>
      </c>
    </row>
    <row r="78" spans="1:16" s="14" customFormat="1" ht="12.75">
      <c r="A78" s="30" t="s">
        <v>269</v>
      </c>
      <c r="B78" s="53" t="s">
        <v>633</v>
      </c>
      <c r="C78" s="53"/>
      <c r="D78" s="126"/>
      <c r="E78" s="61" t="s">
        <v>421</v>
      </c>
      <c r="F78" s="65" t="s">
        <v>693</v>
      </c>
      <c r="G78" s="127"/>
      <c r="H78" s="128"/>
      <c r="I78" s="93"/>
      <c r="J78" s="93"/>
      <c r="K78" s="407">
        <f t="shared" si="15"/>
        <v>0</v>
      </c>
      <c r="L78" s="63">
        <v>46.7</v>
      </c>
      <c r="M78" s="64">
        <v>0</v>
      </c>
      <c r="N78" s="416">
        <v>11.6</v>
      </c>
      <c r="O78" s="607"/>
      <c r="P78" s="388">
        <f t="shared" si="16"/>
        <v>11.6</v>
      </c>
    </row>
    <row r="79" spans="1:16" s="14" customFormat="1" ht="12.75">
      <c r="A79" s="30" t="s">
        <v>270</v>
      </c>
      <c r="B79" s="53" t="s">
        <v>682</v>
      </c>
      <c r="C79" s="53"/>
      <c r="D79" s="126"/>
      <c r="E79" s="61" t="s">
        <v>421</v>
      </c>
      <c r="F79" s="65" t="s">
        <v>694</v>
      </c>
      <c r="G79" s="127"/>
      <c r="H79" s="128"/>
      <c r="I79" s="93"/>
      <c r="J79" s="93"/>
      <c r="K79" s="407">
        <f t="shared" si="15"/>
        <v>0</v>
      </c>
      <c r="L79" s="63">
        <v>7.5</v>
      </c>
      <c r="M79" s="64">
        <v>0</v>
      </c>
      <c r="N79" s="416">
        <v>1.8</v>
      </c>
      <c r="O79" s="607"/>
      <c r="P79" s="388">
        <f t="shared" si="16"/>
        <v>1.8</v>
      </c>
    </row>
    <row r="80" spans="1:16" s="14" customFormat="1" ht="12.75">
      <c r="A80" s="30" t="s">
        <v>423</v>
      </c>
      <c r="B80" s="53" t="s">
        <v>684</v>
      </c>
      <c r="C80" s="53"/>
      <c r="D80" s="126"/>
      <c r="E80" s="61" t="s">
        <v>421</v>
      </c>
      <c r="F80" s="65" t="s">
        <v>694</v>
      </c>
      <c r="G80" s="127"/>
      <c r="H80" s="128"/>
      <c r="I80" s="93"/>
      <c r="J80" s="93"/>
      <c r="K80" s="407">
        <f t="shared" si="15"/>
        <v>0</v>
      </c>
      <c r="L80" s="63">
        <v>2</v>
      </c>
      <c r="M80" s="64">
        <v>0</v>
      </c>
      <c r="N80" s="416">
        <v>0</v>
      </c>
      <c r="O80" s="607"/>
      <c r="P80" s="388">
        <f t="shared" si="16"/>
        <v>0</v>
      </c>
    </row>
    <row r="81" spans="1:16" s="14" customFormat="1" ht="12.75">
      <c r="A81" s="30" t="s">
        <v>424</v>
      </c>
      <c r="B81" s="53" t="s">
        <v>633</v>
      </c>
      <c r="C81" s="53"/>
      <c r="D81" s="126"/>
      <c r="E81" s="61" t="s">
        <v>421</v>
      </c>
      <c r="F81" s="65" t="s">
        <v>694</v>
      </c>
      <c r="G81" s="85"/>
      <c r="H81" s="92"/>
      <c r="I81" s="93"/>
      <c r="J81" s="93"/>
      <c r="K81" s="407">
        <f t="shared" si="15"/>
        <v>0</v>
      </c>
      <c r="L81" s="63">
        <v>0.5</v>
      </c>
      <c r="M81" s="64">
        <v>0</v>
      </c>
      <c r="N81" s="416">
        <v>0</v>
      </c>
      <c r="O81" s="607"/>
      <c r="P81" s="388">
        <f t="shared" si="16"/>
        <v>0</v>
      </c>
    </row>
    <row r="82" spans="1:16" s="14" customFormat="1" ht="12.75">
      <c r="A82" s="30" t="s">
        <v>425</v>
      </c>
      <c r="B82" s="84"/>
      <c r="C82" s="120" t="s">
        <v>245</v>
      </c>
      <c r="D82" s="924" t="s">
        <v>695</v>
      </c>
      <c r="E82" s="924"/>
      <c r="F82" s="925"/>
      <c r="G82" s="682">
        <f>G83</f>
        <v>1.9</v>
      </c>
      <c r="H82" s="123">
        <f aca="true" t="shared" si="17" ref="H82:P82">H83</f>
        <v>0.4</v>
      </c>
      <c r="I82" s="123">
        <f t="shared" si="17"/>
        <v>1.5</v>
      </c>
      <c r="J82" s="123">
        <f t="shared" si="17"/>
        <v>0</v>
      </c>
      <c r="K82" s="686">
        <f t="shared" si="17"/>
        <v>1.5</v>
      </c>
      <c r="L82" s="682">
        <f t="shared" si="17"/>
        <v>20</v>
      </c>
      <c r="M82" s="123">
        <f t="shared" si="17"/>
        <v>0</v>
      </c>
      <c r="N82" s="123">
        <f t="shared" si="17"/>
        <v>0</v>
      </c>
      <c r="O82" s="123">
        <f t="shared" si="17"/>
        <v>0</v>
      </c>
      <c r="P82" s="766">
        <f t="shared" si="17"/>
        <v>0</v>
      </c>
    </row>
    <row r="83" spans="1:16" ht="12.75">
      <c r="A83" s="30" t="s">
        <v>428</v>
      </c>
      <c r="B83" s="30"/>
      <c r="C83" s="30"/>
      <c r="D83" s="830" t="s">
        <v>696</v>
      </c>
      <c r="E83" s="830"/>
      <c r="F83" s="831"/>
      <c r="G83" s="683">
        <f>G84+G88</f>
        <v>1.9</v>
      </c>
      <c r="H83" s="91">
        <f aca="true" t="shared" si="18" ref="H83:P83">H84+H88</f>
        <v>0.4</v>
      </c>
      <c r="I83" s="91">
        <f t="shared" si="18"/>
        <v>1.5</v>
      </c>
      <c r="J83" s="91">
        <f t="shared" si="18"/>
        <v>0</v>
      </c>
      <c r="K83" s="679">
        <f t="shared" si="18"/>
        <v>1.5</v>
      </c>
      <c r="L83" s="683">
        <f t="shared" si="18"/>
        <v>20</v>
      </c>
      <c r="M83" s="91">
        <f t="shared" si="18"/>
        <v>0</v>
      </c>
      <c r="N83" s="91">
        <f t="shared" si="18"/>
        <v>0</v>
      </c>
      <c r="O83" s="91">
        <f t="shared" si="18"/>
        <v>0</v>
      </c>
      <c r="P83" s="679">
        <f t="shared" si="18"/>
        <v>0</v>
      </c>
    </row>
    <row r="84" spans="1:16" s="14" customFormat="1" ht="12.75">
      <c r="A84" s="30"/>
      <c r="B84" s="53"/>
      <c r="C84" s="53"/>
      <c r="D84" s="922" t="s">
        <v>981</v>
      </c>
      <c r="E84" s="922"/>
      <c r="F84" s="923"/>
      <c r="G84" s="684">
        <f>SUM(G85:G87)</f>
        <v>1.9</v>
      </c>
      <c r="H84" s="95">
        <f aca="true" t="shared" si="19" ref="H84:P84">SUM(H85:H87)</f>
        <v>0.4</v>
      </c>
      <c r="I84" s="95">
        <f t="shared" si="19"/>
        <v>1.5</v>
      </c>
      <c r="J84" s="95">
        <f t="shared" si="19"/>
        <v>0</v>
      </c>
      <c r="K84" s="687">
        <f t="shared" si="19"/>
        <v>1.5</v>
      </c>
      <c r="L84" s="684">
        <f t="shared" si="19"/>
        <v>20</v>
      </c>
      <c r="M84" s="95">
        <f t="shared" si="19"/>
        <v>0</v>
      </c>
      <c r="N84" s="95">
        <f t="shared" si="19"/>
        <v>0</v>
      </c>
      <c r="O84" s="95">
        <f t="shared" si="19"/>
        <v>0</v>
      </c>
      <c r="P84" s="687">
        <f t="shared" si="19"/>
        <v>0</v>
      </c>
    </row>
    <row r="85" spans="1:16" ht="12.75">
      <c r="A85" s="30" t="s">
        <v>430</v>
      </c>
      <c r="B85" s="30" t="s">
        <v>590</v>
      </c>
      <c r="C85" s="30"/>
      <c r="D85" s="39"/>
      <c r="E85" s="39" t="s">
        <v>104</v>
      </c>
      <c r="F85" s="71" t="s">
        <v>697</v>
      </c>
      <c r="G85" s="685">
        <v>1.9</v>
      </c>
      <c r="H85" s="93">
        <v>0.4</v>
      </c>
      <c r="I85" s="93">
        <v>1.5</v>
      </c>
      <c r="J85" s="93"/>
      <c r="K85" s="688">
        <f>I85+J85</f>
        <v>1.5</v>
      </c>
      <c r="L85" s="41"/>
      <c r="M85" s="118"/>
      <c r="N85" s="413"/>
      <c r="O85" s="414"/>
      <c r="P85" s="407">
        <f>N85+O85</f>
        <v>0</v>
      </c>
    </row>
    <row r="86" spans="1:16" ht="12.75">
      <c r="A86" s="30" t="s">
        <v>431</v>
      </c>
      <c r="B86" s="30" t="s">
        <v>616</v>
      </c>
      <c r="C86" s="30"/>
      <c r="D86" s="39"/>
      <c r="E86" s="39" t="s">
        <v>421</v>
      </c>
      <c r="F86" s="71" t="s">
        <v>698</v>
      </c>
      <c r="G86" s="86"/>
      <c r="H86" s="93"/>
      <c r="I86" s="93"/>
      <c r="J86" s="93"/>
      <c r="K86" s="407">
        <f>I86+J86</f>
        <v>0</v>
      </c>
      <c r="L86" s="41">
        <v>20</v>
      </c>
      <c r="M86" s="118">
        <v>0</v>
      </c>
      <c r="N86" s="416"/>
      <c r="O86" s="414"/>
      <c r="P86" s="407">
        <f>N86+O86</f>
        <v>0</v>
      </c>
    </row>
    <row r="87" spans="1:16" ht="12.75">
      <c r="A87" s="30" t="s">
        <v>432</v>
      </c>
      <c r="B87" s="30" t="s">
        <v>616</v>
      </c>
      <c r="C87" s="30"/>
      <c r="D87" s="39"/>
      <c r="E87" s="39" t="s">
        <v>421</v>
      </c>
      <c r="F87" s="71" t="s">
        <v>699</v>
      </c>
      <c r="G87" s="86"/>
      <c r="H87" s="93"/>
      <c r="I87" s="92"/>
      <c r="J87" s="92"/>
      <c r="K87" s="407">
        <f>I87+J87</f>
        <v>0</v>
      </c>
      <c r="L87" s="41"/>
      <c r="M87" s="118"/>
      <c r="N87" s="416"/>
      <c r="O87" s="414"/>
      <c r="P87" s="407">
        <f>N87+O87</f>
        <v>0</v>
      </c>
    </row>
    <row r="88" spans="1:16" s="14" customFormat="1" ht="12.75">
      <c r="A88" s="30"/>
      <c r="B88" s="53"/>
      <c r="C88" s="53"/>
      <c r="D88" s="922" t="s">
        <v>982</v>
      </c>
      <c r="E88" s="922"/>
      <c r="F88" s="923"/>
      <c r="G88" s="94"/>
      <c r="H88" s="95"/>
      <c r="I88" s="95"/>
      <c r="J88" s="95"/>
      <c r="K88" s="88"/>
      <c r="L88" s="312"/>
      <c r="M88" s="60"/>
      <c r="N88" s="60"/>
      <c r="O88" s="60"/>
      <c r="P88" s="429"/>
    </row>
    <row r="89" spans="1:16" ht="12.75">
      <c r="A89" s="30"/>
      <c r="B89" s="30"/>
      <c r="C89" s="30"/>
      <c r="D89" s="39"/>
      <c r="E89" s="39" t="s">
        <v>95</v>
      </c>
      <c r="F89" s="71" t="s">
        <v>96</v>
      </c>
      <c r="G89" s="86"/>
      <c r="H89" s="93"/>
      <c r="I89" s="93"/>
      <c r="J89" s="93"/>
      <c r="K89" s="407">
        <v>0</v>
      </c>
      <c r="L89" s="41"/>
      <c r="M89" s="118"/>
      <c r="N89" s="413"/>
      <c r="O89" s="414"/>
      <c r="P89" s="407">
        <f>N89+O89</f>
        <v>0</v>
      </c>
    </row>
    <row r="90" spans="1:16" ht="12.75">
      <c r="A90" s="30"/>
      <c r="B90" s="30"/>
      <c r="C90" s="30"/>
      <c r="D90" s="39"/>
      <c r="E90" s="39" t="s">
        <v>104</v>
      </c>
      <c r="F90" s="71" t="s">
        <v>185</v>
      </c>
      <c r="G90" s="86"/>
      <c r="H90" s="93"/>
      <c r="I90" s="93"/>
      <c r="J90" s="93"/>
      <c r="K90" s="407">
        <v>0</v>
      </c>
      <c r="L90" s="41"/>
      <c r="M90" s="118"/>
      <c r="N90" s="416"/>
      <c r="O90" s="414"/>
      <c r="P90" s="407">
        <f>N90+O90</f>
        <v>0</v>
      </c>
    </row>
    <row r="91" spans="1:14" ht="12.75">
      <c r="A91" s="28"/>
      <c r="B91" s="27"/>
      <c r="C91" s="27"/>
      <c r="D91" s="27"/>
      <c r="E91" s="27"/>
      <c r="F91" s="27"/>
      <c r="G91" s="80"/>
      <c r="H91" s="80"/>
      <c r="I91" s="29"/>
      <c r="J91" s="29"/>
      <c r="K91" s="29"/>
      <c r="L91" s="29"/>
      <c r="M91" s="29"/>
      <c r="N91" s="29"/>
    </row>
    <row r="92" spans="1:14" ht="12.75">
      <c r="A92" s="28"/>
      <c r="B92" s="27"/>
      <c r="C92" s="27"/>
      <c r="D92" s="27"/>
      <c r="E92" s="27"/>
      <c r="F92" s="27"/>
      <c r="G92" s="80"/>
      <c r="H92" s="80"/>
      <c r="I92" s="29"/>
      <c r="J92" s="29"/>
      <c r="K92" s="29"/>
      <c r="L92" s="29"/>
      <c r="M92" s="29"/>
      <c r="N92" s="29"/>
    </row>
    <row r="93" spans="1:14" ht="12.75">
      <c r="A93" s="28"/>
      <c r="B93" s="27"/>
      <c r="C93" s="27"/>
      <c r="D93" s="27"/>
      <c r="E93" s="27"/>
      <c r="F93" s="27"/>
      <c r="G93" s="80"/>
      <c r="H93" s="80"/>
      <c r="I93" s="29"/>
      <c r="J93" s="29"/>
      <c r="K93" s="29"/>
      <c r="L93" s="29"/>
      <c r="M93" s="29"/>
      <c r="N93" s="29"/>
    </row>
    <row r="94" spans="1:14" ht="12.75">
      <c r="A94" s="28"/>
      <c r="B94" s="27"/>
      <c r="C94" s="27"/>
      <c r="D94" s="27"/>
      <c r="E94" s="27"/>
      <c r="F94" s="27"/>
      <c r="G94" s="80"/>
      <c r="H94" s="80"/>
      <c r="I94" s="29"/>
      <c r="J94" s="29"/>
      <c r="K94" s="29"/>
      <c r="L94" s="29"/>
      <c r="M94" s="29"/>
      <c r="N94" s="29"/>
    </row>
    <row r="95" spans="1:14" ht="12.75">
      <c r="A95" s="28"/>
      <c r="B95" s="27"/>
      <c r="C95" s="27"/>
      <c r="D95" s="27"/>
      <c r="E95" s="27"/>
      <c r="F95" s="27"/>
      <c r="G95" s="80"/>
      <c r="H95" s="80"/>
      <c r="I95" s="29"/>
      <c r="J95" s="29"/>
      <c r="K95" s="29"/>
      <c r="L95" s="29"/>
      <c r="M95" s="29"/>
      <c r="N95" s="29"/>
    </row>
    <row r="96" spans="1:14" ht="12.75">
      <c r="A96" s="28"/>
      <c r="B96" s="27"/>
      <c r="C96" s="27"/>
      <c r="D96" s="27"/>
      <c r="E96" s="27"/>
      <c r="F96" s="27"/>
      <c r="G96" s="80"/>
      <c r="H96" s="80"/>
      <c r="I96" s="29"/>
      <c r="J96" s="29"/>
      <c r="K96" s="29"/>
      <c r="L96" s="29"/>
      <c r="M96" s="29"/>
      <c r="N96" s="29"/>
    </row>
    <row r="97" spans="1:14" ht="12.75">
      <c r="A97" s="28"/>
      <c r="B97" s="27"/>
      <c r="C97" s="27"/>
      <c r="D97" s="27"/>
      <c r="E97" s="27"/>
      <c r="F97" s="27"/>
      <c r="G97" s="80"/>
      <c r="H97" s="80"/>
      <c r="I97" s="29"/>
      <c r="J97" s="29"/>
      <c r="K97" s="29"/>
      <c r="L97" s="29"/>
      <c r="M97" s="29"/>
      <c r="N97" s="29"/>
    </row>
    <row r="98" spans="1:14" ht="12.75">
      <c r="A98" s="28"/>
      <c r="B98" s="27"/>
      <c r="C98" s="27"/>
      <c r="D98" s="27"/>
      <c r="E98" s="27"/>
      <c r="F98" s="27"/>
      <c r="G98" s="29"/>
      <c r="H98" s="29"/>
      <c r="I98" s="29"/>
      <c r="J98" s="29"/>
      <c r="K98" s="29"/>
      <c r="L98" s="29"/>
      <c r="M98" s="29"/>
      <c r="N98" s="29"/>
    </row>
    <row r="99" spans="1:14" ht="12.75">
      <c r="A99" s="28"/>
      <c r="B99" s="27"/>
      <c r="C99" s="27"/>
      <c r="D99" s="27"/>
      <c r="E99" s="27"/>
      <c r="F99" s="27"/>
      <c r="G99" s="29"/>
      <c r="H99" s="29"/>
      <c r="I99" s="29"/>
      <c r="J99" s="29"/>
      <c r="K99" s="29"/>
      <c r="L99" s="29"/>
      <c r="M99" s="29"/>
      <c r="N99" s="29"/>
    </row>
    <row r="100" spans="1:14" ht="12.75">
      <c r="A100" s="27"/>
      <c r="B100" s="27"/>
      <c r="C100" s="27"/>
      <c r="D100" s="27"/>
      <c r="E100" s="27"/>
      <c r="F100" s="27"/>
      <c r="G100" s="29"/>
      <c r="H100" s="29"/>
      <c r="I100" s="29"/>
      <c r="J100" s="29"/>
      <c r="K100" s="29"/>
      <c r="L100" s="29"/>
      <c r="M100" s="29"/>
      <c r="N100" s="29"/>
    </row>
    <row r="101" spans="1:14" ht="12.75">
      <c r="A101" s="27"/>
      <c r="B101" s="27"/>
      <c r="C101" s="27"/>
      <c r="D101" s="27"/>
      <c r="E101" s="27"/>
      <c r="F101" s="27"/>
      <c r="G101" s="29"/>
      <c r="H101" s="29"/>
      <c r="I101" s="29"/>
      <c r="J101" s="29"/>
      <c r="K101" s="29"/>
      <c r="L101" s="29"/>
      <c r="M101" s="29"/>
      <c r="N101" s="29"/>
    </row>
    <row r="102" spans="1:14" ht="12.75">
      <c r="A102" s="27"/>
      <c r="B102" s="27"/>
      <c r="C102" s="27"/>
      <c r="D102" s="27"/>
      <c r="E102" s="27"/>
      <c r="F102" s="27"/>
      <c r="G102" s="29"/>
      <c r="H102" s="29"/>
      <c r="I102" s="29"/>
      <c r="J102" s="29"/>
      <c r="K102" s="29"/>
      <c r="L102" s="29"/>
      <c r="M102" s="29"/>
      <c r="N102" s="29"/>
    </row>
    <row r="103" spans="1:14" ht="12.75">
      <c r="A103" s="27"/>
      <c r="B103" s="27"/>
      <c r="C103" s="27"/>
      <c r="D103" s="27"/>
      <c r="E103" s="27"/>
      <c r="F103" s="27"/>
      <c r="G103" s="29"/>
      <c r="H103" s="29"/>
      <c r="I103" s="29"/>
      <c r="J103" s="29"/>
      <c r="K103" s="29"/>
      <c r="L103" s="29"/>
      <c r="M103" s="29"/>
      <c r="N103" s="29"/>
    </row>
    <row r="104" spans="1:14" ht="12.75">
      <c r="A104" s="27"/>
      <c r="B104" s="27"/>
      <c r="C104" s="27"/>
      <c r="D104" s="27"/>
      <c r="E104" s="27"/>
      <c r="F104" s="27"/>
      <c r="G104" s="29"/>
      <c r="H104" s="29"/>
      <c r="I104" s="29"/>
      <c r="J104" s="29"/>
      <c r="K104" s="29"/>
      <c r="L104" s="29"/>
      <c r="M104" s="29"/>
      <c r="N104" s="29"/>
    </row>
    <row r="105" spans="1:14" ht="12.75">
      <c r="A105" s="27"/>
      <c r="B105" s="27"/>
      <c r="C105" s="27"/>
      <c r="D105" s="27"/>
      <c r="E105" s="27"/>
      <c r="F105" s="27"/>
      <c r="G105" s="29"/>
      <c r="H105" s="29"/>
      <c r="I105" s="29"/>
      <c r="J105" s="29"/>
      <c r="K105" s="29"/>
      <c r="L105" s="29"/>
      <c r="M105" s="29"/>
      <c r="N105" s="29"/>
    </row>
    <row r="106" spans="1:14" ht="12.75">
      <c r="A106" s="27"/>
      <c r="B106" s="27"/>
      <c r="C106" s="27"/>
      <c r="D106" s="27"/>
      <c r="E106" s="27"/>
      <c r="F106" s="27"/>
      <c r="G106" s="29"/>
      <c r="H106" s="29"/>
      <c r="I106" s="29"/>
      <c r="J106" s="29"/>
      <c r="K106" s="29"/>
      <c r="L106" s="29"/>
      <c r="M106" s="29"/>
      <c r="N106" s="29"/>
    </row>
    <row r="107" spans="1:14" ht="12.75">
      <c r="A107" s="27"/>
      <c r="B107" s="27"/>
      <c r="C107" s="27"/>
      <c r="D107" s="27"/>
      <c r="E107" s="27"/>
      <c r="F107" s="27"/>
      <c r="G107" s="29"/>
      <c r="H107" s="29"/>
      <c r="I107" s="29"/>
      <c r="J107" s="29"/>
      <c r="K107" s="29"/>
      <c r="L107" s="29"/>
      <c r="M107" s="29"/>
      <c r="N107" s="29"/>
    </row>
    <row r="108" spans="1:14" ht="12.75">
      <c r="A108" s="27"/>
      <c r="B108" s="27"/>
      <c r="C108" s="27"/>
      <c r="D108" s="27"/>
      <c r="E108" s="27"/>
      <c r="F108" s="27"/>
      <c r="G108" s="29"/>
      <c r="H108" s="29"/>
      <c r="I108" s="29"/>
      <c r="J108" s="29"/>
      <c r="K108" s="29"/>
      <c r="L108" s="29"/>
      <c r="M108" s="29"/>
      <c r="N108" s="29"/>
    </row>
    <row r="109" spans="1:14" ht="12.75">
      <c r="A109" s="27"/>
      <c r="B109" s="27"/>
      <c r="C109" s="27"/>
      <c r="D109" s="27"/>
      <c r="E109" s="27"/>
      <c r="F109" s="27"/>
      <c r="G109" s="29"/>
      <c r="H109" s="29"/>
      <c r="I109" s="29"/>
      <c r="J109" s="29"/>
      <c r="K109" s="29"/>
      <c r="L109" s="29"/>
      <c r="M109" s="29"/>
      <c r="N109" s="29"/>
    </row>
    <row r="110" spans="1:14" ht="12.75">
      <c r="A110" s="27"/>
      <c r="B110" s="27"/>
      <c r="C110" s="27"/>
      <c r="D110" s="27"/>
      <c r="E110" s="27"/>
      <c r="F110" s="27"/>
      <c r="G110" s="29"/>
      <c r="H110" s="29"/>
      <c r="I110" s="29"/>
      <c r="J110" s="29"/>
      <c r="K110" s="29"/>
      <c r="L110" s="29"/>
      <c r="M110" s="29"/>
      <c r="N110" s="29"/>
    </row>
    <row r="111" spans="1:14" ht="12.75">
      <c r="A111" s="27"/>
      <c r="B111" s="27"/>
      <c r="C111" s="27"/>
      <c r="D111" s="27"/>
      <c r="E111" s="27"/>
      <c r="F111" s="27"/>
      <c r="G111" s="29"/>
      <c r="H111" s="29"/>
      <c r="I111" s="29"/>
      <c r="J111" s="29"/>
      <c r="K111" s="29"/>
      <c r="L111" s="29"/>
      <c r="M111" s="29"/>
      <c r="N111" s="29"/>
    </row>
    <row r="112" spans="1:14" ht="12.75">
      <c r="A112" s="27"/>
      <c r="B112" s="27"/>
      <c r="C112" s="27"/>
      <c r="D112" s="27"/>
      <c r="E112" s="27"/>
      <c r="F112" s="27"/>
      <c r="G112" s="29"/>
      <c r="H112" s="29"/>
      <c r="I112" s="29"/>
      <c r="J112" s="29"/>
      <c r="K112" s="29"/>
      <c r="L112" s="29"/>
      <c r="M112" s="29"/>
      <c r="N112" s="29"/>
    </row>
    <row r="113" spans="1:14" ht="12.75">
      <c r="A113" s="27"/>
      <c r="B113" s="27"/>
      <c r="C113" s="27"/>
      <c r="D113" s="27"/>
      <c r="E113" s="27"/>
      <c r="F113" s="27"/>
      <c r="G113" s="29"/>
      <c r="H113" s="29"/>
      <c r="I113" s="29"/>
      <c r="J113" s="29"/>
      <c r="K113" s="29"/>
      <c r="L113" s="29"/>
      <c r="M113" s="29"/>
      <c r="N113" s="29"/>
    </row>
    <row r="114" spans="1:14" ht="12.75">
      <c r="A114" s="27"/>
      <c r="B114" s="27"/>
      <c r="C114" s="27"/>
      <c r="D114" s="27"/>
      <c r="E114" s="27"/>
      <c r="F114" s="27"/>
      <c r="G114" s="29"/>
      <c r="H114" s="29"/>
      <c r="I114" s="29"/>
      <c r="J114" s="29"/>
      <c r="K114" s="29"/>
      <c r="L114" s="29"/>
      <c r="M114" s="29"/>
      <c r="N114" s="29"/>
    </row>
    <row r="115" spans="1:14" ht="12.75">
      <c r="A115" s="27"/>
      <c r="B115" s="27"/>
      <c r="C115" s="27"/>
      <c r="D115" s="27"/>
      <c r="E115" s="27"/>
      <c r="F115" s="27"/>
      <c r="G115" s="29"/>
      <c r="H115" s="29"/>
      <c r="I115" s="29"/>
      <c r="J115" s="29"/>
      <c r="K115" s="29"/>
      <c r="L115" s="29"/>
      <c r="M115" s="29"/>
      <c r="N115" s="29"/>
    </row>
    <row r="116" spans="1:14" ht="12.75">
      <c r="A116" s="27"/>
      <c r="B116" s="27"/>
      <c r="C116" s="27"/>
      <c r="D116" s="27"/>
      <c r="E116" s="27"/>
      <c r="F116" s="27"/>
      <c r="G116" s="29"/>
      <c r="H116" s="29"/>
      <c r="I116" s="29"/>
      <c r="J116" s="29"/>
      <c r="K116" s="29"/>
      <c r="L116" s="29"/>
      <c r="M116" s="29"/>
      <c r="N116" s="29"/>
    </row>
    <row r="117" spans="1:14" ht="12.75">
      <c r="A117" s="27"/>
      <c r="B117" s="27"/>
      <c r="C117" s="27"/>
      <c r="D117" s="27"/>
      <c r="E117" s="27"/>
      <c r="F117" s="27"/>
      <c r="G117" s="29"/>
      <c r="H117" s="29"/>
      <c r="I117" s="29"/>
      <c r="J117" s="29"/>
      <c r="K117" s="29"/>
      <c r="L117" s="29"/>
      <c r="M117" s="29"/>
      <c r="N117" s="29"/>
    </row>
    <row r="118" spans="1:14" ht="12.75">
      <c r="A118" s="27"/>
      <c r="B118" s="27"/>
      <c r="C118" s="27"/>
      <c r="D118" s="27"/>
      <c r="E118" s="27"/>
      <c r="F118" s="27"/>
      <c r="G118" s="29"/>
      <c r="H118" s="29"/>
      <c r="I118" s="29"/>
      <c r="J118" s="29"/>
      <c r="K118" s="29"/>
      <c r="L118" s="29"/>
      <c r="M118" s="29"/>
      <c r="N118" s="29"/>
    </row>
    <row r="119" spans="1:14" ht="12.75">
      <c r="A119" s="27"/>
      <c r="B119" s="27"/>
      <c r="C119" s="27"/>
      <c r="D119" s="27"/>
      <c r="E119" s="27"/>
      <c r="F119" s="27"/>
      <c r="G119" s="29"/>
      <c r="H119" s="29"/>
      <c r="I119" s="29"/>
      <c r="J119" s="29"/>
      <c r="K119" s="29"/>
      <c r="L119" s="29"/>
      <c r="M119" s="29"/>
      <c r="N119" s="29"/>
    </row>
    <row r="120" spans="1:14" ht="12.75">
      <c r="A120" s="27"/>
      <c r="B120" s="27"/>
      <c r="C120" s="27"/>
      <c r="D120" s="27"/>
      <c r="E120" s="27"/>
      <c r="F120" s="27"/>
      <c r="G120" s="29"/>
      <c r="H120" s="29"/>
      <c r="I120" s="29"/>
      <c r="J120" s="29"/>
      <c r="K120" s="29"/>
      <c r="L120" s="29"/>
      <c r="M120" s="29"/>
      <c r="N120" s="29"/>
    </row>
    <row r="121" spans="1:14" ht="12.75">
      <c r="A121" s="27"/>
      <c r="B121" s="27"/>
      <c r="C121" s="27"/>
      <c r="D121" s="27"/>
      <c r="E121" s="27"/>
      <c r="F121" s="27"/>
      <c r="G121" s="29"/>
      <c r="H121" s="29"/>
      <c r="I121" s="29"/>
      <c r="J121" s="29"/>
      <c r="K121" s="29"/>
      <c r="L121" s="29"/>
      <c r="M121" s="29"/>
      <c r="N121" s="29"/>
    </row>
    <row r="122" spans="1:14" ht="12.75">
      <c r="A122" s="27"/>
      <c r="B122" s="27"/>
      <c r="C122" s="27"/>
      <c r="D122" s="27"/>
      <c r="E122" s="27"/>
      <c r="F122" s="27"/>
      <c r="G122" s="29"/>
      <c r="H122" s="29"/>
      <c r="I122" s="29"/>
      <c r="J122" s="29"/>
      <c r="K122" s="29"/>
      <c r="L122" s="29"/>
      <c r="M122" s="29"/>
      <c r="N122" s="29"/>
    </row>
    <row r="123" spans="1:14" ht="12.75">
      <c r="A123" s="27"/>
      <c r="B123" s="27"/>
      <c r="C123" s="27"/>
      <c r="D123" s="27"/>
      <c r="E123" s="27"/>
      <c r="F123" s="27"/>
      <c r="G123" s="29"/>
      <c r="H123" s="29"/>
      <c r="I123" s="29"/>
      <c r="J123" s="29"/>
      <c r="K123" s="29"/>
      <c r="L123" s="29"/>
      <c r="M123" s="29"/>
      <c r="N123" s="29"/>
    </row>
    <row r="124" spans="1:14" ht="12.75">
      <c r="A124" s="27"/>
      <c r="B124" s="27"/>
      <c r="C124" s="27"/>
      <c r="D124" s="27"/>
      <c r="E124" s="27"/>
      <c r="F124" s="27"/>
      <c r="G124" s="29"/>
      <c r="H124" s="29"/>
      <c r="I124" s="29"/>
      <c r="J124" s="29"/>
      <c r="K124" s="29"/>
      <c r="L124" s="29"/>
      <c r="M124" s="29"/>
      <c r="N124" s="29"/>
    </row>
    <row r="125" spans="1:14" ht="12.75">
      <c r="A125" s="27"/>
      <c r="B125" s="27"/>
      <c r="C125" s="27"/>
      <c r="D125" s="27"/>
      <c r="E125" s="27"/>
      <c r="F125" s="27"/>
      <c r="G125" s="29"/>
      <c r="H125" s="29"/>
      <c r="I125" s="29"/>
      <c r="J125" s="29"/>
      <c r="K125" s="29"/>
      <c r="L125" s="29"/>
      <c r="M125" s="29"/>
      <c r="N125" s="29"/>
    </row>
    <row r="126" spans="1:14" ht="12.75">
      <c r="A126" s="27"/>
      <c r="B126" s="27"/>
      <c r="C126" s="27"/>
      <c r="D126" s="27"/>
      <c r="E126" s="27"/>
      <c r="F126" s="27"/>
      <c r="G126" s="29"/>
      <c r="H126" s="29"/>
      <c r="I126" s="29"/>
      <c r="J126" s="29"/>
      <c r="K126" s="29"/>
      <c r="L126" s="29"/>
      <c r="M126" s="29"/>
      <c r="N126" s="29"/>
    </row>
    <row r="127" spans="1:14" ht="12.75">
      <c r="A127" s="27"/>
      <c r="B127" s="27"/>
      <c r="C127" s="27"/>
      <c r="D127" s="27"/>
      <c r="E127" s="27"/>
      <c r="F127" s="27"/>
      <c r="G127" s="29"/>
      <c r="H127" s="29"/>
      <c r="I127" s="29"/>
      <c r="J127" s="29"/>
      <c r="K127" s="29"/>
      <c r="L127" s="29"/>
      <c r="M127" s="29"/>
      <c r="N127" s="29"/>
    </row>
    <row r="128" spans="1:14" ht="12.75">
      <c r="A128" s="27"/>
      <c r="B128" s="27"/>
      <c r="C128" s="27"/>
      <c r="D128" s="27"/>
      <c r="E128" s="27"/>
      <c r="F128" s="27"/>
      <c r="G128" s="29"/>
      <c r="H128" s="29"/>
      <c r="I128" s="29"/>
      <c r="J128" s="29"/>
      <c r="K128" s="29"/>
      <c r="L128" s="29"/>
      <c r="M128" s="29"/>
      <c r="N128" s="29"/>
    </row>
    <row r="129" spans="1:14" ht="12.75">
      <c r="A129" s="27"/>
      <c r="B129" s="27"/>
      <c r="C129" s="27"/>
      <c r="D129" s="27"/>
      <c r="E129" s="27"/>
      <c r="F129" s="27"/>
      <c r="G129" s="29"/>
      <c r="H129" s="29"/>
      <c r="I129" s="29"/>
      <c r="J129" s="29"/>
      <c r="K129" s="29"/>
      <c r="L129" s="29"/>
      <c r="M129" s="29"/>
      <c r="N129" s="29"/>
    </row>
    <row r="130" spans="1:14" ht="12.75">
      <c r="A130" s="27"/>
      <c r="B130" s="27"/>
      <c r="C130" s="27"/>
      <c r="D130" s="27"/>
      <c r="E130" s="27"/>
      <c r="F130" s="27"/>
      <c r="G130" s="29"/>
      <c r="H130" s="29"/>
      <c r="I130" s="29"/>
      <c r="J130" s="29"/>
      <c r="K130" s="29"/>
      <c r="L130" s="29"/>
      <c r="M130" s="29"/>
      <c r="N130" s="29"/>
    </row>
    <row r="131" spans="1:14" ht="12.75">
      <c r="A131" s="27"/>
      <c r="B131" s="27"/>
      <c r="C131" s="27"/>
      <c r="D131" s="27"/>
      <c r="E131" s="27"/>
      <c r="F131" s="27"/>
      <c r="G131" s="29"/>
      <c r="H131" s="29"/>
      <c r="I131" s="29"/>
      <c r="J131" s="29"/>
      <c r="K131" s="29"/>
      <c r="L131" s="29"/>
      <c r="M131" s="29"/>
      <c r="N131" s="29"/>
    </row>
    <row r="132" spans="1:14" ht="12.75">
      <c r="A132" s="27"/>
      <c r="B132" s="27"/>
      <c r="C132" s="27"/>
      <c r="D132" s="27"/>
      <c r="E132" s="27"/>
      <c r="F132" s="27"/>
      <c r="G132" s="29"/>
      <c r="H132" s="29"/>
      <c r="I132" s="29"/>
      <c r="J132" s="29"/>
      <c r="K132" s="29"/>
      <c r="L132" s="29"/>
      <c r="M132" s="29"/>
      <c r="N132" s="29"/>
    </row>
    <row r="133" spans="1:14" ht="12.75">
      <c r="A133" s="27"/>
      <c r="B133" s="27"/>
      <c r="C133" s="27"/>
      <c r="D133" s="27"/>
      <c r="E133" s="27"/>
      <c r="F133" s="27"/>
      <c r="G133" s="29"/>
      <c r="H133" s="29"/>
      <c r="I133" s="29"/>
      <c r="J133" s="29"/>
      <c r="K133" s="29"/>
      <c r="L133" s="29"/>
      <c r="M133" s="29"/>
      <c r="N133" s="29"/>
    </row>
    <row r="134" spans="1:14" ht="12.75">
      <c r="A134" s="27"/>
      <c r="B134" s="27"/>
      <c r="C134" s="27"/>
      <c r="D134" s="27"/>
      <c r="E134" s="27"/>
      <c r="F134" s="27"/>
      <c r="G134" s="29"/>
      <c r="H134" s="29"/>
      <c r="I134" s="29"/>
      <c r="J134" s="29"/>
      <c r="K134" s="29"/>
      <c r="L134" s="29"/>
      <c r="M134" s="29"/>
      <c r="N134" s="29"/>
    </row>
    <row r="135" spans="1:14" ht="12.75">
      <c r="A135" s="27"/>
      <c r="B135" s="27"/>
      <c r="C135" s="27"/>
      <c r="D135" s="27"/>
      <c r="E135" s="27"/>
      <c r="F135" s="27"/>
      <c r="G135" s="29"/>
      <c r="H135" s="29"/>
      <c r="I135" s="29"/>
      <c r="J135" s="29"/>
      <c r="K135" s="29"/>
      <c r="L135" s="29"/>
      <c r="M135" s="29"/>
      <c r="N135" s="29"/>
    </row>
    <row r="136" spans="1:14" ht="12.75">
      <c r="A136" s="27"/>
      <c r="B136" s="27"/>
      <c r="C136" s="27"/>
      <c r="D136" s="27"/>
      <c r="E136" s="27"/>
      <c r="F136" s="27"/>
      <c r="G136" s="29"/>
      <c r="H136" s="29"/>
      <c r="I136" s="29"/>
      <c r="J136" s="29"/>
      <c r="K136" s="29"/>
      <c r="L136" s="29"/>
      <c r="M136" s="29"/>
      <c r="N136" s="29"/>
    </row>
    <row r="137" spans="1:14" ht="12.75">
      <c r="A137" s="27"/>
      <c r="B137" s="27"/>
      <c r="C137" s="27"/>
      <c r="D137" s="27"/>
      <c r="E137" s="27"/>
      <c r="F137" s="27"/>
      <c r="G137" s="29"/>
      <c r="H137" s="29"/>
      <c r="I137" s="29"/>
      <c r="J137" s="29"/>
      <c r="K137" s="29"/>
      <c r="L137" s="29"/>
      <c r="M137" s="29"/>
      <c r="N137" s="29"/>
    </row>
    <row r="138" spans="1:14" ht="12.75">
      <c r="A138" s="27"/>
      <c r="B138" s="27"/>
      <c r="C138" s="27"/>
      <c r="D138" s="27"/>
      <c r="E138" s="27"/>
      <c r="F138" s="27"/>
      <c r="G138" s="29"/>
      <c r="H138" s="29"/>
      <c r="I138" s="29"/>
      <c r="J138" s="29"/>
      <c r="K138" s="29"/>
      <c r="L138" s="29"/>
      <c r="M138" s="29"/>
      <c r="N138" s="29"/>
    </row>
    <row r="139" spans="1:14" ht="12.75">
      <c r="A139" s="27"/>
      <c r="B139" s="27"/>
      <c r="C139" s="27"/>
      <c r="D139" s="27"/>
      <c r="E139" s="27"/>
      <c r="F139" s="27"/>
      <c r="G139" s="29"/>
      <c r="H139" s="29"/>
      <c r="I139" s="29"/>
      <c r="J139" s="29"/>
      <c r="K139" s="29"/>
      <c r="L139" s="29"/>
      <c r="M139" s="29"/>
      <c r="N139" s="29"/>
    </row>
    <row r="140" spans="1:14" ht="12.75">
      <c r="A140" s="27"/>
      <c r="B140" s="27"/>
      <c r="C140" s="27"/>
      <c r="D140" s="27"/>
      <c r="E140" s="27"/>
      <c r="F140" s="27"/>
      <c r="G140" s="29"/>
      <c r="H140" s="29"/>
      <c r="I140" s="29"/>
      <c r="J140" s="29"/>
      <c r="K140" s="29"/>
      <c r="L140" s="29"/>
      <c r="M140" s="29"/>
      <c r="N140" s="29"/>
    </row>
    <row r="141" spans="1:14" ht="12.75">
      <c r="A141" s="27"/>
      <c r="B141" s="27"/>
      <c r="C141" s="27"/>
      <c r="D141" s="27"/>
      <c r="E141" s="27"/>
      <c r="F141" s="27"/>
      <c r="G141" s="29"/>
      <c r="H141" s="29"/>
      <c r="I141" s="29"/>
      <c r="J141" s="29"/>
      <c r="K141" s="29"/>
      <c r="L141" s="29"/>
      <c r="M141" s="29"/>
      <c r="N141" s="29"/>
    </row>
    <row r="142" spans="1:14" ht="12.75">
      <c r="A142" s="27"/>
      <c r="B142" s="27"/>
      <c r="C142" s="27"/>
      <c r="D142" s="27"/>
      <c r="E142" s="27"/>
      <c r="F142" s="27"/>
      <c r="G142" s="29"/>
      <c r="H142" s="29"/>
      <c r="I142" s="29"/>
      <c r="J142" s="29"/>
      <c r="K142" s="29"/>
      <c r="L142" s="29"/>
      <c r="M142" s="29"/>
      <c r="N142" s="29"/>
    </row>
    <row r="143" spans="1:14" ht="12.75">
      <c r="A143" s="27"/>
      <c r="B143" s="27"/>
      <c r="C143" s="27"/>
      <c r="D143" s="27"/>
      <c r="E143" s="27"/>
      <c r="F143" s="27"/>
      <c r="G143" s="29"/>
      <c r="H143" s="29"/>
      <c r="I143" s="29"/>
      <c r="J143" s="29"/>
      <c r="K143" s="29"/>
      <c r="L143" s="29"/>
      <c r="M143" s="29"/>
      <c r="N143" s="29"/>
    </row>
    <row r="144" spans="1:14" ht="12.75">
      <c r="A144" s="27"/>
      <c r="B144" s="27"/>
      <c r="C144" s="27"/>
      <c r="D144" s="27"/>
      <c r="E144" s="27"/>
      <c r="F144" s="27"/>
      <c r="G144" s="29"/>
      <c r="H144" s="29"/>
      <c r="I144" s="29"/>
      <c r="J144" s="29"/>
      <c r="K144" s="29"/>
      <c r="L144" s="29"/>
      <c r="M144" s="29"/>
      <c r="N144" s="29"/>
    </row>
    <row r="145" spans="1:14" ht="12.75">
      <c r="A145" s="27"/>
      <c r="B145" s="27"/>
      <c r="C145" s="27"/>
      <c r="D145" s="27"/>
      <c r="E145" s="27"/>
      <c r="F145" s="27"/>
      <c r="G145" s="29"/>
      <c r="H145" s="29"/>
      <c r="I145" s="29"/>
      <c r="J145" s="29"/>
      <c r="K145" s="29"/>
      <c r="L145" s="29"/>
      <c r="M145" s="29"/>
      <c r="N145" s="29"/>
    </row>
    <row r="146" spans="1:14" ht="12.75">
      <c r="A146" s="27"/>
      <c r="B146" s="27"/>
      <c r="C146" s="27"/>
      <c r="D146" s="27"/>
      <c r="E146" s="27"/>
      <c r="F146" s="27"/>
      <c r="G146" s="29"/>
      <c r="H146" s="29"/>
      <c r="I146" s="29"/>
      <c r="J146" s="29"/>
      <c r="K146" s="29"/>
      <c r="L146" s="29"/>
      <c r="M146" s="29"/>
      <c r="N146" s="29"/>
    </row>
    <row r="147" spans="1:14" ht="12.75">
      <c r="A147" s="27"/>
      <c r="B147" s="27"/>
      <c r="C147" s="27"/>
      <c r="D147" s="27"/>
      <c r="E147" s="27"/>
      <c r="F147" s="27"/>
      <c r="G147" s="29"/>
      <c r="H147" s="29"/>
      <c r="I147" s="29"/>
      <c r="J147" s="29"/>
      <c r="K147" s="29"/>
      <c r="L147" s="29"/>
      <c r="M147" s="29"/>
      <c r="N147" s="29"/>
    </row>
    <row r="148" spans="1:14" ht="12.75">
      <c r="A148" s="27"/>
      <c r="B148" s="27"/>
      <c r="C148" s="27"/>
      <c r="D148" s="27"/>
      <c r="E148" s="27"/>
      <c r="F148" s="27"/>
      <c r="G148" s="29"/>
      <c r="H148" s="29"/>
      <c r="I148" s="29"/>
      <c r="J148" s="29"/>
      <c r="K148" s="29"/>
      <c r="L148" s="29"/>
      <c r="M148" s="29"/>
      <c r="N148" s="29"/>
    </row>
    <row r="149" spans="1:14" ht="12.75">
      <c r="A149" s="27"/>
      <c r="B149" s="27"/>
      <c r="C149" s="27"/>
      <c r="D149" s="27"/>
      <c r="E149" s="27"/>
      <c r="F149" s="27"/>
      <c r="G149" s="29"/>
      <c r="H149" s="29"/>
      <c r="I149" s="29"/>
      <c r="J149" s="29"/>
      <c r="K149" s="29"/>
      <c r="L149" s="29"/>
      <c r="M149" s="29"/>
      <c r="N149" s="29"/>
    </row>
    <row r="150" spans="1:14" ht="12.75">
      <c r="A150" s="27"/>
      <c r="B150" s="27"/>
      <c r="C150" s="27"/>
      <c r="D150" s="27"/>
      <c r="E150" s="27"/>
      <c r="F150" s="27"/>
      <c r="G150" s="29"/>
      <c r="H150" s="29"/>
      <c r="I150" s="29"/>
      <c r="J150" s="29"/>
      <c r="K150" s="29"/>
      <c r="L150" s="29"/>
      <c r="M150" s="29"/>
      <c r="N150" s="29"/>
    </row>
    <row r="151" spans="1:14" ht="12.75">
      <c r="A151" s="27"/>
      <c r="B151" s="27"/>
      <c r="C151" s="27"/>
      <c r="D151" s="27"/>
      <c r="E151" s="27"/>
      <c r="F151" s="27"/>
      <c r="G151" s="29"/>
      <c r="H151" s="29"/>
      <c r="I151" s="29"/>
      <c r="J151" s="29"/>
      <c r="K151" s="29"/>
      <c r="L151" s="29"/>
      <c r="M151" s="29"/>
      <c r="N151" s="29"/>
    </row>
    <row r="152" spans="1:14" ht="12.75">
      <c r="A152" s="27"/>
      <c r="B152" s="27"/>
      <c r="C152" s="27"/>
      <c r="D152" s="27"/>
      <c r="E152" s="27"/>
      <c r="F152" s="27"/>
      <c r="G152" s="29"/>
      <c r="H152" s="29"/>
      <c r="I152" s="29"/>
      <c r="J152" s="29"/>
      <c r="K152" s="29"/>
      <c r="L152" s="29"/>
      <c r="M152" s="29"/>
      <c r="N152" s="29"/>
    </row>
    <row r="153" spans="1:14" ht="12.75">
      <c r="A153" s="27"/>
      <c r="B153" s="27"/>
      <c r="C153" s="27"/>
      <c r="D153" s="27"/>
      <c r="E153" s="27"/>
      <c r="F153" s="27"/>
      <c r="G153" s="29"/>
      <c r="H153" s="29"/>
      <c r="I153" s="29"/>
      <c r="J153" s="29"/>
      <c r="K153" s="29"/>
      <c r="L153" s="29"/>
      <c r="M153" s="29"/>
      <c r="N153" s="29"/>
    </row>
    <row r="154" spans="1:14" ht="12.75">
      <c r="A154" s="27"/>
      <c r="B154" s="27"/>
      <c r="C154" s="27"/>
      <c r="D154" s="27"/>
      <c r="E154" s="27"/>
      <c r="F154" s="27"/>
      <c r="G154" s="29"/>
      <c r="H154" s="29"/>
      <c r="I154" s="29"/>
      <c r="J154" s="29"/>
      <c r="K154" s="29"/>
      <c r="L154" s="29"/>
      <c r="M154" s="29"/>
      <c r="N154" s="29"/>
    </row>
    <row r="155" spans="1:14" ht="12.75">
      <c r="A155" s="27"/>
      <c r="B155" s="27"/>
      <c r="C155" s="27"/>
      <c r="D155" s="27"/>
      <c r="E155" s="27"/>
      <c r="F155" s="27"/>
      <c r="G155" s="29"/>
      <c r="H155" s="29"/>
      <c r="I155" s="29"/>
      <c r="J155" s="29"/>
      <c r="K155" s="29"/>
      <c r="L155" s="29"/>
      <c r="M155" s="29"/>
      <c r="N155" s="29"/>
    </row>
    <row r="156" spans="1:14" ht="12.75">
      <c r="A156" s="27"/>
      <c r="B156" s="27"/>
      <c r="C156" s="27"/>
      <c r="D156" s="27"/>
      <c r="E156" s="27"/>
      <c r="F156" s="27"/>
      <c r="G156" s="29"/>
      <c r="H156" s="29"/>
      <c r="I156" s="29"/>
      <c r="J156" s="29"/>
      <c r="K156" s="29"/>
      <c r="L156" s="29"/>
      <c r="M156" s="29"/>
      <c r="N156" s="29"/>
    </row>
    <row r="157" spans="1:14" ht="12.75">
      <c r="A157" s="27"/>
      <c r="B157" s="27"/>
      <c r="C157" s="27"/>
      <c r="D157" s="27"/>
      <c r="E157" s="27"/>
      <c r="F157" s="27"/>
      <c r="G157" s="29"/>
      <c r="H157" s="29"/>
      <c r="I157" s="29"/>
      <c r="J157" s="29"/>
      <c r="K157" s="29"/>
      <c r="L157" s="29"/>
      <c r="M157" s="29"/>
      <c r="N157" s="29"/>
    </row>
    <row r="158" spans="1:14" ht="12.75">
      <c r="A158" s="27"/>
      <c r="B158" s="27"/>
      <c r="C158" s="27"/>
      <c r="D158" s="27"/>
      <c r="E158" s="27"/>
      <c r="F158" s="27"/>
      <c r="G158" s="29"/>
      <c r="H158" s="29"/>
      <c r="I158" s="29"/>
      <c r="J158" s="29"/>
      <c r="K158" s="29"/>
      <c r="L158" s="29"/>
      <c r="M158" s="29"/>
      <c r="N158" s="29"/>
    </row>
    <row r="159" spans="1:14" ht="12.75">
      <c r="A159" s="27"/>
      <c r="B159" s="27"/>
      <c r="C159" s="27"/>
      <c r="D159" s="27"/>
      <c r="E159" s="27"/>
      <c r="F159" s="27"/>
      <c r="G159" s="29"/>
      <c r="H159" s="29"/>
      <c r="I159" s="29"/>
      <c r="J159" s="29"/>
      <c r="K159" s="29"/>
      <c r="L159" s="29"/>
      <c r="M159" s="29"/>
      <c r="N159" s="29"/>
    </row>
    <row r="160" spans="1:14" ht="12.75">
      <c r="A160" s="27"/>
      <c r="B160" s="27"/>
      <c r="C160" s="27"/>
      <c r="D160" s="27"/>
      <c r="E160" s="27"/>
      <c r="F160" s="27"/>
      <c r="G160" s="29"/>
      <c r="H160" s="29"/>
      <c r="I160" s="29"/>
      <c r="J160" s="29"/>
      <c r="K160" s="29"/>
      <c r="L160" s="29"/>
      <c r="M160" s="29"/>
      <c r="N160" s="29"/>
    </row>
    <row r="161" spans="1:14" ht="12.75">
      <c r="A161" s="27"/>
      <c r="B161" s="27"/>
      <c r="C161" s="27"/>
      <c r="D161" s="27"/>
      <c r="E161" s="27"/>
      <c r="F161" s="27"/>
      <c r="G161" s="29"/>
      <c r="H161" s="29"/>
      <c r="I161" s="29"/>
      <c r="J161" s="29"/>
      <c r="K161" s="29"/>
      <c r="L161" s="29"/>
      <c r="M161" s="29"/>
      <c r="N161" s="29"/>
    </row>
    <row r="162" spans="1:14" ht="12.75">
      <c r="A162" s="27"/>
      <c r="B162" s="27"/>
      <c r="C162" s="27"/>
      <c r="D162" s="27"/>
      <c r="E162" s="27"/>
      <c r="F162" s="27"/>
      <c r="G162" s="29"/>
      <c r="H162" s="29"/>
      <c r="I162" s="29"/>
      <c r="J162" s="29"/>
      <c r="K162" s="29"/>
      <c r="L162" s="29"/>
      <c r="M162" s="29"/>
      <c r="N162" s="29"/>
    </row>
    <row r="163" spans="1:14" ht="12.75">
      <c r="A163" s="27"/>
      <c r="B163" s="27"/>
      <c r="C163" s="27"/>
      <c r="D163" s="27"/>
      <c r="E163" s="27"/>
      <c r="F163" s="27"/>
      <c r="G163" s="29"/>
      <c r="H163" s="29"/>
      <c r="I163" s="29"/>
      <c r="J163" s="29"/>
      <c r="K163" s="29"/>
      <c r="L163" s="29"/>
      <c r="M163" s="29"/>
      <c r="N163" s="29"/>
    </row>
    <row r="164" spans="1:14" ht="12.75">
      <c r="A164" s="27"/>
      <c r="B164" s="27"/>
      <c r="C164" s="27"/>
      <c r="D164" s="27"/>
      <c r="E164" s="27"/>
      <c r="F164" s="27"/>
      <c r="G164" s="29"/>
      <c r="H164" s="29"/>
      <c r="I164" s="29"/>
      <c r="J164" s="29"/>
      <c r="K164" s="29"/>
      <c r="L164" s="29"/>
      <c r="M164" s="29"/>
      <c r="N164" s="29"/>
    </row>
    <row r="165" spans="1:14" ht="12.75">
      <c r="A165" s="27"/>
      <c r="B165" s="27"/>
      <c r="C165" s="27"/>
      <c r="D165" s="27"/>
      <c r="E165" s="27"/>
      <c r="F165" s="27"/>
      <c r="G165" s="29"/>
      <c r="H165" s="29"/>
      <c r="I165" s="29"/>
      <c r="J165" s="29"/>
      <c r="K165" s="29"/>
      <c r="L165" s="29"/>
      <c r="M165" s="29"/>
      <c r="N165" s="29"/>
    </row>
    <row r="166" spans="1:14" ht="12.75">
      <c r="A166" s="27"/>
      <c r="B166" s="27"/>
      <c r="C166" s="27"/>
      <c r="D166" s="27"/>
      <c r="E166" s="27"/>
      <c r="F166" s="27"/>
      <c r="G166" s="29"/>
      <c r="H166" s="29"/>
      <c r="I166" s="29"/>
      <c r="J166" s="29"/>
      <c r="K166" s="29"/>
      <c r="L166" s="29"/>
      <c r="M166" s="29"/>
      <c r="N166" s="29"/>
    </row>
    <row r="167" spans="1:14" ht="12.75">
      <c r="A167" s="27"/>
      <c r="B167" s="27"/>
      <c r="C167" s="27"/>
      <c r="D167" s="27"/>
      <c r="E167" s="27"/>
      <c r="F167" s="27"/>
      <c r="G167" s="29"/>
      <c r="H167" s="29"/>
      <c r="I167" s="29"/>
      <c r="J167" s="29"/>
      <c r="K167" s="29"/>
      <c r="L167" s="29"/>
      <c r="M167" s="29"/>
      <c r="N167" s="29"/>
    </row>
    <row r="168" spans="1:14" ht="12.75">
      <c r="A168" s="27"/>
      <c r="B168" s="27"/>
      <c r="C168" s="27"/>
      <c r="D168" s="27"/>
      <c r="E168" s="27"/>
      <c r="F168" s="27"/>
      <c r="G168" s="29"/>
      <c r="H168" s="29"/>
      <c r="I168" s="29"/>
      <c r="J168" s="29"/>
      <c r="K168" s="29"/>
      <c r="L168" s="29"/>
      <c r="M168" s="29"/>
      <c r="N168" s="29"/>
    </row>
    <row r="169" spans="1:14" ht="12.75">
      <c r="A169" s="27"/>
      <c r="B169" s="27"/>
      <c r="C169" s="27"/>
      <c r="D169" s="27"/>
      <c r="E169" s="27"/>
      <c r="F169" s="27"/>
      <c r="G169" s="29"/>
      <c r="H169" s="29"/>
      <c r="I169" s="29"/>
      <c r="J169" s="29"/>
      <c r="K169" s="29"/>
      <c r="L169" s="29"/>
      <c r="M169" s="29"/>
      <c r="N169" s="29"/>
    </row>
    <row r="170" spans="1:14" ht="12.75">
      <c r="A170" s="27"/>
      <c r="B170" s="27"/>
      <c r="C170" s="27"/>
      <c r="D170" s="27"/>
      <c r="E170" s="27"/>
      <c r="F170" s="27"/>
      <c r="G170" s="29"/>
      <c r="H170" s="29"/>
      <c r="I170" s="29"/>
      <c r="J170" s="29"/>
      <c r="K170" s="29"/>
      <c r="L170" s="29"/>
      <c r="M170" s="29"/>
      <c r="N170" s="29"/>
    </row>
    <row r="171" spans="1:14" ht="12.75">
      <c r="A171" s="27"/>
      <c r="B171" s="27"/>
      <c r="C171" s="27"/>
      <c r="D171" s="27"/>
      <c r="E171" s="27"/>
      <c r="F171" s="27"/>
      <c r="G171" s="29"/>
      <c r="H171" s="29"/>
      <c r="I171" s="29"/>
      <c r="J171" s="29"/>
      <c r="K171" s="29"/>
      <c r="L171" s="29"/>
      <c r="M171" s="29"/>
      <c r="N171" s="29"/>
    </row>
    <row r="172" spans="1:14" ht="12.75">
      <c r="A172" s="27"/>
      <c r="B172" s="27"/>
      <c r="C172" s="27"/>
      <c r="D172" s="27"/>
      <c r="E172" s="27"/>
      <c r="F172" s="27"/>
      <c r="G172" s="29"/>
      <c r="H172" s="29"/>
      <c r="I172" s="29"/>
      <c r="J172" s="29"/>
      <c r="K172" s="29"/>
      <c r="L172" s="29"/>
      <c r="M172" s="29"/>
      <c r="N172" s="29"/>
    </row>
    <row r="173" spans="1:14" ht="12.75">
      <c r="A173" s="27"/>
      <c r="B173" s="27"/>
      <c r="C173" s="27"/>
      <c r="D173" s="27"/>
      <c r="E173" s="27"/>
      <c r="F173" s="27"/>
      <c r="G173" s="29"/>
      <c r="H173" s="29"/>
      <c r="I173" s="29"/>
      <c r="J173" s="29"/>
      <c r="K173" s="29"/>
      <c r="L173" s="29"/>
      <c r="M173" s="29"/>
      <c r="N173" s="29"/>
    </row>
    <row r="174" spans="1:14" ht="12.75">
      <c r="A174" s="27"/>
      <c r="B174" s="27"/>
      <c r="C174" s="27"/>
      <c r="D174" s="27"/>
      <c r="E174" s="27"/>
      <c r="F174" s="27"/>
      <c r="G174" s="29"/>
      <c r="H174" s="29"/>
      <c r="I174" s="29"/>
      <c r="J174" s="29"/>
      <c r="K174" s="29"/>
      <c r="L174" s="29"/>
      <c r="M174" s="29"/>
      <c r="N174" s="29"/>
    </row>
    <row r="175" spans="1:14" ht="12.75">
      <c r="A175" s="27"/>
      <c r="B175" s="27"/>
      <c r="C175" s="27"/>
      <c r="D175" s="27"/>
      <c r="E175" s="27"/>
      <c r="F175" s="27"/>
      <c r="G175" s="29"/>
      <c r="H175" s="29"/>
      <c r="I175" s="29"/>
      <c r="J175" s="29"/>
      <c r="K175" s="29"/>
      <c r="L175" s="29"/>
      <c r="M175" s="29"/>
      <c r="N175" s="29"/>
    </row>
    <row r="176" spans="1:14" ht="12.75">
      <c r="A176" s="27"/>
      <c r="B176" s="27"/>
      <c r="C176" s="27"/>
      <c r="D176" s="27"/>
      <c r="E176" s="27"/>
      <c r="F176" s="27"/>
      <c r="G176" s="29"/>
      <c r="H176" s="29"/>
      <c r="I176" s="29"/>
      <c r="J176" s="29"/>
      <c r="K176" s="29"/>
      <c r="L176" s="29"/>
      <c r="M176" s="29"/>
      <c r="N176" s="29"/>
    </row>
    <row r="177" spans="1:14" ht="12.75">
      <c r="A177" s="27"/>
      <c r="B177" s="27"/>
      <c r="C177" s="27"/>
      <c r="D177" s="27"/>
      <c r="E177" s="27"/>
      <c r="F177" s="27"/>
      <c r="G177" s="29"/>
      <c r="H177" s="29"/>
      <c r="I177" s="29"/>
      <c r="J177" s="29"/>
      <c r="K177" s="29"/>
      <c r="L177" s="29"/>
      <c r="M177" s="29"/>
      <c r="N177" s="29"/>
    </row>
    <row r="178" spans="1:14" ht="12.75">
      <c r="A178" s="27"/>
      <c r="B178" s="27"/>
      <c r="C178" s="27"/>
      <c r="D178" s="27"/>
      <c r="E178" s="27"/>
      <c r="F178" s="27"/>
      <c r="G178" s="29"/>
      <c r="H178" s="29"/>
      <c r="I178" s="29"/>
      <c r="J178" s="29"/>
      <c r="K178" s="29"/>
      <c r="L178" s="29"/>
      <c r="M178" s="29"/>
      <c r="N178" s="29"/>
    </row>
    <row r="179" spans="1:14" ht="12.75">
      <c r="A179" s="27"/>
      <c r="B179" s="27"/>
      <c r="C179" s="27"/>
      <c r="D179" s="27"/>
      <c r="E179" s="27"/>
      <c r="F179" s="27"/>
      <c r="G179" s="29"/>
      <c r="H179" s="29"/>
      <c r="I179" s="29"/>
      <c r="J179" s="29"/>
      <c r="K179" s="29"/>
      <c r="L179" s="29"/>
      <c r="M179" s="29"/>
      <c r="N179" s="29"/>
    </row>
    <row r="180" spans="1:14" ht="12.75">
      <c r="A180" s="27"/>
      <c r="B180" s="27"/>
      <c r="C180" s="27"/>
      <c r="D180" s="27"/>
      <c r="E180" s="27"/>
      <c r="F180" s="27"/>
      <c r="G180" s="29"/>
      <c r="H180" s="29"/>
      <c r="I180" s="29"/>
      <c r="J180" s="29"/>
      <c r="K180" s="29"/>
      <c r="L180" s="29"/>
      <c r="M180" s="29"/>
      <c r="N180" s="29"/>
    </row>
    <row r="181" spans="1:14" ht="12.75">
      <c r="A181" s="27"/>
      <c r="B181" s="27"/>
      <c r="C181" s="27"/>
      <c r="D181" s="27"/>
      <c r="E181" s="27"/>
      <c r="F181" s="27"/>
      <c r="G181" s="29"/>
      <c r="H181" s="29"/>
      <c r="I181" s="29"/>
      <c r="J181" s="29"/>
      <c r="K181" s="29"/>
      <c r="L181" s="29"/>
      <c r="M181" s="29"/>
      <c r="N181" s="29"/>
    </row>
    <row r="182" spans="1:14" ht="12.75">
      <c r="A182" s="27"/>
      <c r="B182" s="27"/>
      <c r="C182" s="27"/>
      <c r="D182" s="27"/>
      <c r="E182" s="27"/>
      <c r="F182" s="27"/>
      <c r="G182" s="29"/>
      <c r="H182" s="29"/>
      <c r="I182" s="29"/>
      <c r="J182" s="29"/>
      <c r="K182" s="29"/>
      <c r="L182" s="29"/>
      <c r="M182" s="29"/>
      <c r="N182" s="29"/>
    </row>
    <row r="183" spans="1:14" ht="12.75">
      <c r="A183" s="27"/>
      <c r="B183" s="27"/>
      <c r="C183" s="27"/>
      <c r="D183" s="27"/>
      <c r="E183" s="27"/>
      <c r="F183" s="27"/>
      <c r="G183" s="29"/>
      <c r="H183" s="29"/>
      <c r="I183" s="29"/>
      <c r="J183" s="29"/>
      <c r="K183" s="29"/>
      <c r="L183" s="29"/>
      <c r="M183" s="29"/>
      <c r="N183" s="29"/>
    </row>
    <row r="184" spans="1:14" ht="12.75">
      <c r="A184" s="27"/>
      <c r="B184" s="27"/>
      <c r="C184" s="27"/>
      <c r="D184" s="27"/>
      <c r="E184" s="27"/>
      <c r="F184" s="27"/>
      <c r="G184" s="29"/>
      <c r="H184" s="29"/>
      <c r="I184" s="29"/>
      <c r="J184" s="29"/>
      <c r="K184" s="29"/>
      <c r="L184" s="29"/>
      <c r="M184" s="29"/>
      <c r="N184" s="29"/>
    </row>
    <row r="185" spans="1:14" ht="12.75">
      <c r="A185" s="27"/>
      <c r="B185" s="27"/>
      <c r="C185" s="27"/>
      <c r="D185" s="27"/>
      <c r="E185" s="27"/>
      <c r="F185" s="27"/>
      <c r="G185" s="29"/>
      <c r="H185" s="29"/>
      <c r="I185" s="29"/>
      <c r="J185" s="29"/>
      <c r="K185" s="29"/>
      <c r="L185" s="29"/>
      <c r="M185" s="29"/>
      <c r="N185" s="29"/>
    </row>
    <row r="186" spans="1:14" ht="12.75">
      <c r="A186" s="27"/>
      <c r="B186" s="27"/>
      <c r="C186" s="27"/>
      <c r="D186" s="27"/>
      <c r="E186" s="27"/>
      <c r="F186" s="27"/>
      <c r="G186" s="29"/>
      <c r="H186" s="29"/>
      <c r="I186" s="29"/>
      <c r="J186" s="29"/>
      <c r="K186" s="29"/>
      <c r="L186" s="29"/>
      <c r="M186" s="29"/>
      <c r="N186" s="29"/>
    </row>
    <row r="187" spans="1:14" ht="12.75">
      <c r="A187" s="27"/>
      <c r="B187" s="27"/>
      <c r="C187" s="27"/>
      <c r="D187" s="27"/>
      <c r="E187" s="27"/>
      <c r="F187" s="27"/>
      <c r="G187" s="29"/>
      <c r="H187" s="29"/>
      <c r="I187" s="29"/>
      <c r="J187" s="29"/>
      <c r="K187" s="29"/>
      <c r="L187" s="29"/>
      <c r="M187" s="29"/>
      <c r="N187" s="29"/>
    </row>
    <row r="188" spans="1:14" ht="12.75">
      <c r="A188" s="27"/>
      <c r="B188" s="27"/>
      <c r="C188" s="27"/>
      <c r="D188" s="27"/>
      <c r="E188" s="27"/>
      <c r="F188" s="27"/>
      <c r="G188" s="29"/>
      <c r="H188" s="29"/>
      <c r="I188" s="29"/>
      <c r="J188" s="29"/>
      <c r="K188" s="29"/>
      <c r="L188" s="29"/>
      <c r="M188" s="29"/>
      <c r="N188" s="29"/>
    </row>
    <row r="189" spans="1:14" ht="12.75">
      <c r="A189" s="27"/>
      <c r="B189" s="27"/>
      <c r="C189" s="27"/>
      <c r="D189" s="27"/>
      <c r="E189" s="27"/>
      <c r="F189" s="27"/>
      <c r="G189" s="29"/>
      <c r="H189" s="29"/>
      <c r="I189" s="29"/>
      <c r="J189" s="29"/>
      <c r="K189" s="29"/>
      <c r="L189" s="29"/>
      <c r="M189" s="29"/>
      <c r="N189" s="29"/>
    </row>
    <row r="190" spans="1:14" ht="12.75">
      <c r="A190" s="27"/>
      <c r="B190" s="27"/>
      <c r="C190" s="27"/>
      <c r="D190" s="27"/>
      <c r="E190" s="27"/>
      <c r="F190" s="27"/>
      <c r="G190" s="29"/>
      <c r="H190" s="29"/>
      <c r="I190" s="29"/>
      <c r="J190" s="29"/>
      <c r="K190" s="29"/>
      <c r="L190" s="29"/>
      <c r="M190" s="29"/>
      <c r="N190" s="29"/>
    </row>
    <row r="191" spans="1:14" ht="12.75">
      <c r="A191" s="27"/>
      <c r="B191" s="27"/>
      <c r="C191" s="27"/>
      <c r="D191" s="27"/>
      <c r="E191" s="27"/>
      <c r="F191" s="27"/>
      <c r="G191" s="29"/>
      <c r="H191" s="29"/>
      <c r="I191" s="29"/>
      <c r="J191" s="29"/>
      <c r="K191" s="29"/>
      <c r="L191" s="29"/>
      <c r="M191" s="29"/>
      <c r="N191" s="29"/>
    </row>
    <row r="192" spans="1:14" ht="12.75">
      <c r="A192" s="27"/>
      <c r="B192" s="27"/>
      <c r="C192" s="27"/>
      <c r="D192" s="27"/>
      <c r="E192" s="27"/>
      <c r="F192" s="27"/>
      <c r="G192" s="29"/>
      <c r="H192" s="29"/>
      <c r="I192" s="29"/>
      <c r="J192" s="29"/>
      <c r="K192" s="29"/>
      <c r="L192" s="29"/>
      <c r="M192" s="29"/>
      <c r="N192" s="29"/>
    </row>
    <row r="193" spans="1:14" ht="12.75">
      <c r="A193" s="27"/>
      <c r="B193" s="27"/>
      <c r="C193" s="27"/>
      <c r="D193" s="27"/>
      <c r="E193" s="27"/>
      <c r="F193" s="27"/>
      <c r="G193" s="29"/>
      <c r="H193" s="29"/>
      <c r="I193" s="29"/>
      <c r="J193" s="29"/>
      <c r="K193" s="29"/>
      <c r="L193" s="29"/>
      <c r="M193" s="29"/>
      <c r="N193" s="29"/>
    </row>
    <row r="194" spans="1:14" ht="12.75">
      <c r="A194" s="27"/>
      <c r="B194" s="27"/>
      <c r="C194" s="27"/>
      <c r="D194" s="27"/>
      <c r="E194" s="27"/>
      <c r="F194" s="27"/>
      <c r="G194" s="29"/>
      <c r="H194" s="29"/>
      <c r="I194" s="29"/>
      <c r="J194" s="29"/>
      <c r="K194" s="29"/>
      <c r="L194" s="29"/>
      <c r="M194" s="29"/>
      <c r="N194" s="29"/>
    </row>
    <row r="195" spans="1:14" ht="12.75">
      <c r="A195" s="27"/>
      <c r="B195" s="27"/>
      <c r="C195" s="27"/>
      <c r="D195" s="27"/>
      <c r="E195" s="27"/>
      <c r="F195" s="27"/>
      <c r="G195" s="29"/>
      <c r="H195" s="29"/>
      <c r="I195" s="29"/>
      <c r="J195" s="29"/>
      <c r="K195" s="29"/>
      <c r="L195" s="29"/>
      <c r="M195" s="29"/>
      <c r="N195" s="29"/>
    </row>
    <row r="196" spans="1:14" ht="12.75">
      <c r="A196" s="27"/>
      <c r="B196" s="27"/>
      <c r="C196" s="27"/>
      <c r="D196" s="27"/>
      <c r="E196" s="27"/>
      <c r="F196" s="27"/>
      <c r="G196" s="29"/>
      <c r="H196" s="29"/>
      <c r="I196" s="29"/>
      <c r="J196" s="29"/>
      <c r="K196" s="29"/>
      <c r="L196" s="29"/>
      <c r="M196" s="29"/>
      <c r="N196" s="29"/>
    </row>
    <row r="197" spans="1:14" ht="12.75">
      <c r="A197" s="27"/>
      <c r="B197" s="27"/>
      <c r="C197" s="27"/>
      <c r="D197" s="27"/>
      <c r="E197" s="27"/>
      <c r="F197" s="27"/>
      <c r="G197" s="29"/>
      <c r="H197" s="29"/>
      <c r="I197" s="29"/>
      <c r="J197" s="29"/>
      <c r="K197" s="29"/>
      <c r="L197" s="29"/>
      <c r="M197" s="29"/>
      <c r="N197" s="29"/>
    </row>
    <row r="198" spans="1:14" ht="12.75">
      <c r="A198" s="27"/>
      <c r="B198" s="27"/>
      <c r="C198" s="27"/>
      <c r="D198" s="27"/>
      <c r="E198" s="27"/>
      <c r="F198" s="27"/>
      <c r="G198" s="29"/>
      <c r="H198" s="29"/>
      <c r="I198" s="29"/>
      <c r="J198" s="29"/>
      <c r="K198" s="29"/>
      <c r="L198" s="29"/>
      <c r="M198" s="29"/>
      <c r="N198" s="29"/>
    </row>
    <row r="199" spans="1:14" ht="12.75">
      <c r="A199" s="27"/>
      <c r="B199" s="27"/>
      <c r="C199" s="27"/>
      <c r="D199" s="27"/>
      <c r="E199" s="27"/>
      <c r="F199" s="27"/>
      <c r="G199" s="29"/>
      <c r="H199" s="29"/>
      <c r="I199" s="29"/>
      <c r="J199" s="29"/>
      <c r="K199" s="29"/>
      <c r="L199" s="29"/>
      <c r="M199" s="29"/>
      <c r="N199" s="29"/>
    </row>
    <row r="200" spans="1:14" ht="12.75">
      <c r="A200" s="27"/>
      <c r="B200" s="27"/>
      <c r="C200" s="27"/>
      <c r="D200" s="27"/>
      <c r="E200" s="27"/>
      <c r="F200" s="27"/>
      <c r="G200" s="29"/>
      <c r="H200" s="29"/>
      <c r="I200" s="29"/>
      <c r="J200" s="29"/>
      <c r="K200" s="29"/>
      <c r="L200" s="29"/>
      <c r="M200" s="29"/>
      <c r="N200" s="29"/>
    </row>
    <row r="201" spans="1:14" ht="12.75">
      <c r="A201" s="27"/>
      <c r="B201" s="27"/>
      <c r="C201" s="27"/>
      <c r="D201" s="27"/>
      <c r="E201" s="27"/>
      <c r="F201" s="27"/>
      <c r="G201" s="29"/>
      <c r="H201" s="29"/>
      <c r="I201" s="29"/>
      <c r="J201" s="29"/>
      <c r="K201" s="29"/>
      <c r="L201" s="29"/>
      <c r="M201" s="29"/>
      <c r="N201" s="29"/>
    </row>
    <row r="202" spans="1:14" ht="12.75">
      <c r="A202" s="27"/>
      <c r="B202" s="27"/>
      <c r="C202" s="27"/>
      <c r="D202" s="27"/>
      <c r="E202" s="27"/>
      <c r="F202" s="27"/>
      <c r="G202" s="29"/>
      <c r="H202" s="29"/>
      <c r="I202" s="29"/>
      <c r="J202" s="29"/>
      <c r="K202" s="29"/>
      <c r="L202" s="29"/>
      <c r="M202" s="29"/>
      <c r="N202" s="29"/>
    </row>
    <row r="203" spans="1:14" ht="12.75">
      <c r="A203" s="27"/>
      <c r="B203" s="27"/>
      <c r="C203" s="27"/>
      <c r="D203" s="27"/>
      <c r="E203" s="27"/>
      <c r="F203" s="27"/>
      <c r="G203" s="29"/>
      <c r="H203" s="29"/>
      <c r="I203" s="29"/>
      <c r="J203" s="29"/>
      <c r="K203" s="29"/>
      <c r="L203" s="29"/>
      <c r="M203" s="29"/>
      <c r="N203" s="29"/>
    </row>
    <row r="204" spans="1:14" ht="12.75">
      <c r="A204" s="27"/>
      <c r="B204" s="27"/>
      <c r="C204" s="27"/>
      <c r="D204" s="27"/>
      <c r="E204" s="27"/>
      <c r="F204" s="27"/>
      <c r="G204" s="29"/>
      <c r="H204" s="29"/>
      <c r="I204" s="29"/>
      <c r="J204" s="29"/>
      <c r="K204" s="29"/>
      <c r="L204" s="29"/>
      <c r="M204" s="29"/>
      <c r="N204" s="29"/>
    </row>
    <row r="205" spans="1:14" ht="12.75">
      <c r="A205" s="27"/>
      <c r="B205" s="27"/>
      <c r="C205" s="27"/>
      <c r="D205" s="27"/>
      <c r="E205" s="27"/>
      <c r="F205" s="27"/>
      <c r="G205" s="29"/>
      <c r="H205" s="29"/>
      <c r="I205" s="29"/>
      <c r="J205" s="29"/>
      <c r="K205" s="29"/>
      <c r="L205" s="29"/>
      <c r="M205" s="29"/>
      <c r="N205" s="29"/>
    </row>
    <row r="206" spans="1:14" ht="12.75">
      <c r="A206" s="27"/>
      <c r="B206" s="27"/>
      <c r="C206" s="27"/>
      <c r="D206" s="27"/>
      <c r="E206" s="27"/>
      <c r="F206" s="27"/>
      <c r="G206" s="29"/>
      <c r="H206" s="29"/>
      <c r="I206" s="29"/>
      <c r="J206" s="29"/>
      <c r="K206" s="29"/>
      <c r="L206" s="29"/>
      <c r="M206" s="29"/>
      <c r="N206" s="29"/>
    </row>
    <row r="207" spans="1:14" ht="12.75">
      <c r="A207" s="27"/>
      <c r="B207" s="27"/>
      <c r="C207" s="27"/>
      <c r="D207" s="27"/>
      <c r="E207" s="27"/>
      <c r="F207" s="27"/>
      <c r="G207" s="29"/>
      <c r="H207" s="29"/>
      <c r="I207" s="29"/>
      <c r="J207" s="29"/>
      <c r="K207" s="29"/>
      <c r="L207" s="29"/>
      <c r="M207" s="29"/>
      <c r="N207" s="29"/>
    </row>
    <row r="208" spans="1:14" ht="12.75">
      <c r="A208" s="27"/>
      <c r="B208" s="27"/>
      <c r="C208" s="27"/>
      <c r="D208" s="27"/>
      <c r="E208" s="27"/>
      <c r="F208" s="27"/>
      <c r="G208" s="29"/>
      <c r="H208" s="29"/>
      <c r="I208" s="29"/>
      <c r="J208" s="29"/>
      <c r="K208" s="29"/>
      <c r="L208" s="29"/>
      <c r="M208" s="29"/>
      <c r="N208" s="29"/>
    </row>
    <row r="209" spans="1:14" ht="12.75">
      <c r="A209" s="27"/>
      <c r="B209" s="27"/>
      <c r="C209" s="27"/>
      <c r="D209" s="27"/>
      <c r="E209" s="27"/>
      <c r="F209" s="27"/>
      <c r="G209" s="29"/>
      <c r="H209" s="29"/>
      <c r="I209" s="29"/>
      <c r="J209" s="29"/>
      <c r="K209" s="29"/>
      <c r="L209" s="29"/>
      <c r="M209" s="29"/>
      <c r="N209" s="29"/>
    </row>
    <row r="210" spans="1:14" ht="12.75">
      <c r="A210" s="27"/>
      <c r="B210" s="27"/>
      <c r="C210" s="27"/>
      <c r="D210" s="27"/>
      <c r="E210" s="27"/>
      <c r="F210" s="27"/>
      <c r="G210" s="29"/>
      <c r="H210" s="29"/>
      <c r="I210" s="29"/>
      <c r="J210" s="29"/>
      <c r="K210" s="29"/>
      <c r="L210" s="29"/>
      <c r="M210" s="29"/>
      <c r="N210" s="29"/>
    </row>
    <row r="211" spans="1:14" ht="12.75">
      <c r="A211" s="27"/>
      <c r="B211" s="27"/>
      <c r="C211" s="27"/>
      <c r="D211" s="27"/>
      <c r="E211" s="27"/>
      <c r="F211" s="27"/>
      <c r="G211" s="29"/>
      <c r="H211" s="29"/>
      <c r="I211" s="29"/>
      <c r="J211" s="29"/>
      <c r="K211" s="29"/>
      <c r="L211" s="29"/>
      <c r="M211" s="29"/>
      <c r="N211" s="29"/>
    </row>
    <row r="212" spans="1:14" ht="12.75">
      <c r="A212" s="27"/>
      <c r="B212" s="27"/>
      <c r="C212" s="27"/>
      <c r="D212" s="27"/>
      <c r="E212" s="27"/>
      <c r="F212" s="27"/>
      <c r="G212" s="29"/>
      <c r="H212" s="29"/>
      <c r="I212" s="29"/>
      <c r="J212" s="29"/>
      <c r="K212" s="29"/>
      <c r="L212" s="29"/>
      <c r="M212" s="29"/>
      <c r="N212" s="29"/>
    </row>
    <row r="213" spans="1:14" ht="12.75">
      <c r="A213" s="27"/>
      <c r="B213" s="27"/>
      <c r="C213" s="27"/>
      <c r="D213" s="27"/>
      <c r="E213" s="27"/>
      <c r="F213" s="27"/>
      <c r="G213" s="29"/>
      <c r="H213" s="29"/>
      <c r="I213" s="29"/>
      <c r="J213" s="29"/>
      <c r="K213" s="29"/>
      <c r="L213" s="29"/>
      <c r="M213" s="29"/>
      <c r="N213" s="29"/>
    </row>
    <row r="214" spans="1:14" ht="12.75">
      <c r="A214" s="27"/>
      <c r="B214" s="27"/>
      <c r="C214" s="27"/>
      <c r="D214" s="27"/>
      <c r="E214" s="27"/>
      <c r="F214" s="27"/>
      <c r="G214" s="29"/>
      <c r="H214" s="29"/>
      <c r="I214" s="29"/>
      <c r="J214" s="29"/>
      <c r="K214" s="29"/>
      <c r="L214" s="29"/>
      <c r="M214" s="29"/>
      <c r="N214" s="29"/>
    </row>
    <row r="215" spans="1:14" ht="12.75">
      <c r="A215" s="27"/>
      <c r="B215" s="27"/>
      <c r="C215" s="27"/>
      <c r="D215" s="27"/>
      <c r="E215" s="27"/>
      <c r="F215" s="27"/>
      <c r="G215" s="29"/>
      <c r="H215" s="29"/>
      <c r="I215" s="29"/>
      <c r="J215" s="29"/>
      <c r="K215" s="29"/>
      <c r="L215" s="29"/>
      <c r="M215" s="29"/>
      <c r="N215" s="29"/>
    </row>
    <row r="216" spans="1:14" ht="12.75">
      <c r="A216" s="27"/>
      <c r="B216" s="27"/>
      <c r="C216" s="27"/>
      <c r="D216" s="27"/>
      <c r="E216" s="27"/>
      <c r="F216" s="27"/>
      <c r="G216" s="29"/>
      <c r="H216" s="29"/>
      <c r="I216" s="29"/>
      <c r="J216" s="29"/>
      <c r="K216" s="29"/>
      <c r="L216" s="29"/>
      <c r="M216" s="29"/>
      <c r="N216" s="29"/>
    </row>
    <row r="217" spans="1:14" ht="12.75">
      <c r="A217" s="27"/>
      <c r="B217" s="27"/>
      <c r="C217" s="27"/>
      <c r="D217" s="27"/>
      <c r="E217" s="27"/>
      <c r="F217" s="27"/>
      <c r="G217" s="29"/>
      <c r="H217" s="29"/>
      <c r="I217" s="29"/>
      <c r="J217" s="29"/>
      <c r="K217" s="29"/>
      <c r="L217" s="29"/>
      <c r="M217" s="29"/>
      <c r="N217" s="29"/>
    </row>
    <row r="218" spans="1:14" ht="12.75">
      <c r="A218" s="27"/>
      <c r="B218" s="27"/>
      <c r="C218" s="27"/>
      <c r="D218" s="27"/>
      <c r="E218" s="27"/>
      <c r="F218" s="27"/>
      <c r="G218" s="29"/>
      <c r="H218" s="29"/>
      <c r="I218" s="29"/>
      <c r="J218" s="29"/>
      <c r="K218" s="29"/>
      <c r="L218" s="29"/>
      <c r="M218" s="29"/>
      <c r="N218" s="29"/>
    </row>
    <row r="219" spans="1:14" ht="12.75">
      <c r="A219" s="27"/>
      <c r="B219" s="27"/>
      <c r="C219" s="27"/>
      <c r="D219" s="27"/>
      <c r="E219" s="27"/>
      <c r="F219" s="27"/>
      <c r="G219" s="29"/>
      <c r="H219" s="29"/>
      <c r="I219" s="29"/>
      <c r="J219" s="29"/>
      <c r="K219" s="29"/>
      <c r="L219" s="29"/>
      <c r="M219" s="29"/>
      <c r="N219" s="29"/>
    </row>
    <row r="220" spans="1:14" ht="12.75">
      <c r="A220" s="27"/>
      <c r="B220" s="27"/>
      <c r="C220" s="27"/>
      <c r="D220" s="27"/>
      <c r="E220" s="27"/>
      <c r="F220" s="27"/>
      <c r="G220" s="29"/>
      <c r="H220" s="29"/>
      <c r="I220" s="29"/>
      <c r="J220" s="29"/>
      <c r="K220" s="29"/>
      <c r="L220" s="29"/>
      <c r="M220" s="29"/>
      <c r="N220" s="29"/>
    </row>
    <row r="221" spans="1:14" ht="12.75">
      <c r="A221" s="27"/>
      <c r="B221" s="27"/>
      <c r="C221" s="27"/>
      <c r="D221" s="27"/>
      <c r="E221" s="27"/>
      <c r="F221" s="27"/>
      <c r="G221" s="29"/>
      <c r="H221" s="29"/>
      <c r="I221" s="29"/>
      <c r="J221" s="29"/>
      <c r="K221" s="29"/>
      <c r="L221" s="29"/>
      <c r="M221" s="29"/>
      <c r="N221" s="29"/>
    </row>
    <row r="222" spans="1:14" ht="12.75">
      <c r="A222" s="27"/>
      <c r="B222" s="27"/>
      <c r="C222" s="27"/>
      <c r="D222" s="27"/>
      <c r="E222" s="27"/>
      <c r="F222" s="27"/>
      <c r="G222" s="29"/>
      <c r="H222" s="29"/>
      <c r="I222" s="29"/>
      <c r="J222" s="29"/>
      <c r="K222" s="29"/>
      <c r="L222" s="29"/>
      <c r="M222" s="29"/>
      <c r="N222" s="29"/>
    </row>
    <row r="223" spans="1:14" ht="12.75">
      <c r="A223" s="27"/>
      <c r="B223" s="27"/>
      <c r="C223" s="27"/>
      <c r="D223" s="27"/>
      <c r="E223" s="27"/>
      <c r="F223" s="27"/>
      <c r="G223" s="29"/>
      <c r="H223" s="29"/>
      <c r="I223" s="29"/>
      <c r="J223" s="29"/>
      <c r="K223" s="29"/>
      <c r="L223" s="29"/>
      <c r="M223" s="29"/>
      <c r="N223" s="29"/>
    </row>
    <row r="224" spans="1:14" ht="12.75">
      <c r="A224" s="27"/>
      <c r="B224" s="27"/>
      <c r="C224" s="27"/>
      <c r="D224" s="27"/>
      <c r="E224" s="27"/>
      <c r="F224" s="27"/>
      <c r="G224" s="29"/>
      <c r="H224" s="29"/>
      <c r="I224" s="29"/>
      <c r="J224" s="29"/>
      <c r="K224" s="29"/>
      <c r="L224" s="29"/>
      <c r="M224" s="29"/>
      <c r="N224" s="29"/>
    </row>
    <row r="225" spans="1:14" ht="12.75">
      <c r="A225" s="27"/>
      <c r="B225" s="27"/>
      <c r="C225" s="27"/>
      <c r="D225" s="27"/>
      <c r="E225" s="27"/>
      <c r="F225" s="27"/>
      <c r="G225" s="29"/>
      <c r="H225" s="29"/>
      <c r="I225" s="29"/>
      <c r="J225" s="29"/>
      <c r="K225" s="29"/>
      <c r="L225" s="29"/>
      <c r="M225" s="29"/>
      <c r="N225" s="29"/>
    </row>
    <row r="226" spans="1:14" ht="12.75">
      <c r="A226" s="27"/>
      <c r="B226" s="27"/>
      <c r="C226" s="27"/>
      <c r="D226" s="27"/>
      <c r="E226" s="27"/>
      <c r="F226" s="27"/>
      <c r="G226" s="29"/>
      <c r="H226" s="29"/>
      <c r="I226" s="29"/>
      <c r="J226" s="29"/>
      <c r="K226" s="29"/>
      <c r="L226" s="29"/>
      <c r="M226" s="29"/>
      <c r="N226" s="29"/>
    </row>
    <row r="227" spans="1:14" ht="12.75">
      <c r="A227" s="27"/>
      <c r="B227" s="27"/>
      <c r="C227" s="27"/>
      <c r="D227" s="27"/>
      <c r="E227" s="27"/>
      <c r="F227" s="27"/>
      <c r="G227" s="29"/>
      <c r="H227" s="29"/>
      <c r="I227" s="29"/>
      <c r="J227" s="29"/>
      <c r="K227" s="29"/>
      <c r="L227" s="29"/>
      <c r="M227" s="29"/>
      <c r="N227" s="29"/>
    </row>
    <row r="228" spans="1:14" ht="12.75">
      <c r="A228" s="27"/>
      <c r="B228" s="27"/>
      <c r="C228" s="27"/>
      <c r="D228" s="27"/>
      <c r="E228" s="27"/>
      <c r="F228" s="27"/>
      <c r="G228" s="29"/>
      <c r="H228" s="29"/>
      <c r="I228" s="29"/>
      <c r="J228" s="29"/>
      <c r="K228" s="29"/>
      <c r="L228" s="29"/>
      <c r="M228" s="29"/>
      <c r="N228" s="29"/>
    </row>
    <row r="229" spans="1:14" ht="12.75">
      <c r="A229" s="27"/>
      <c r="B229" s="27"/>
      <c r="C229" s="27"/>
      <c r="D229" s="27"/>
      <c r="E229" s="27"/>
      <c r="F229" s="27"/>
      <c r="G229" s="29"/>
      <c r="H229" s="29"/>
      <c r="I229" s="29"/>
      <c r="J229" s="29"/>
      <c r="K229" s="29"/>
      <c r="L229" s="29"/>
      <c r="M229" s="29"/>
      <c r="N229" s="29"/>
    </row>
    <row r="230" spans="1:14" ht="12.75">
      <c r="A230" s="27"/>
      <c r="B230" s="27"/>
      <c r="C230" s="27"/>
      <c r="D230" s="27"/>
      <c r="E230" s="27"/>
      <c r="F230" s="27"/>
      <c r="G230" s="29"/>
      <c r="H230" s="29"/>
      <c r="I230" s="29"/>
      <c r="J230" s="29"/>
      <c r="K230" s="29"/>
      <c r="L230" s="29"/>
      <c r="M230" s="29"/>
      <c r="N230" s="29"/>
    </row>
    <row r="231" spans="1:14" ht="12.75">
      <c r="A231" s="27"/>
      <c r="B231" s="27"/>
      <c r="C231" s="27"/>
      <c r="D231" s="27"/>
      <c r="E231" s="27"/>
      <c r="F231" s="27"/>
      <c r="G231" s="29"/>
      <c r="H231" s="29"/>
      <c r="I231" s="29"/>
      <c r="J231" s="29"/>
      <c r="K231" s="29"/>
      <c r="L231" s="29"/>
      <c r="M231" s="29"/>
      <c r="N231" s="29"/>
    </row>
    <row r="232" spans="1:14" ht="12.75">
      <c r="A232" s="27"/>
      <c r="B232" s="27"/>
      <c r="C232" s="27"/>
      <c r="D232" s="27"/>
      <c r="E232" s="27"/>
      <c r="F232" s="27"/>
      <c r="G232" s="29"/>
      <c r="H232" s="29"/>
      <c r="I232" s="29"/>
      <c r="J232" s="29"/>
      <c r="K232" s="29"/>
      <c r="L232" s="29"/>
      <c r="M232" s="29"/>
      <c r="N232" s="29"/>
    </row>
    <row r="233" spans="1:14" ht="12.75">
      <c r="A233" s="27"/>
      <c r="B233" s="27"/>
      <c r="C233" s="27"/>
      <c r="D233" s="27"/>
      <c r="E233" s="27"/>
      <c r="F233" s="27"/>
      <c r="G233" s="29"/>
      <c r="H233" s="29"/>
      <c r="I233" s="29"/>
      <c r="J233" s="29"/>
      <c r="K233" s="29"/>
      <c r="L233" s="29"/>
      <c r="M233" s="29"/>
      <c r="N233" s="29"/>
    </row>
    <row r="234" spans="1:14" ht="12.75">
      <c r="A234" s="27"/>
      <c r="B234" s="27"/>
      <c r="C234" s="27"/>
      <c r="D234" s="27"/>
      <c r="E234" s="27"/>
      <c r="F234" s="27"/>
      <c r="G234" s="29"/>
      <c r="H234" s="29"/>
      <c r="I234" s="29"/>
      <c r="J234" s="29"/>
      <c r="K234" s="29"/>
      <c r="L234" s="29"/>
      <c r="M234" s="29"/>
      <c r="N234" s="29"/>
    </row>
    <row r="235" spans="1:14" ht="12.75">
      <c r="A235" s="27"/>
      <c r="B235" s="27"/>
      <c r="C235" s="27"/>
      <c r="D235" s="27"/>
      <c r="E235" s="27"/>
      <c r="F235" s="27"/>
      <c r="G235" s="29"/>
      <c r="H235" s="29"/>
      <c r="I235" s="29"/>
      <c r="J235" s="29"/>
      <c r="K235" s="29"/>
      <c r="L235" s="29"/>
      <c r="M235" s="29"/>
      <c r="N235" s="29"/>
    </row>
    <row r="236" spans="1:14" ht="12.75">
      <c r="A236" s="27"/>
      <c r="B236" s="27"/>
      <c r="C236" s="27"/>
      <c r="D236" s="27"/>
      <c r="E236" s="27"/>
      <c r="F236" s="27"/>
      <c r="G236" s="29"/>
      <c r="H236" s="29"/>
      <c r="I236" s="29"/>
      <c r="J236" s="29"/>
      <c r="K236" s="29"/>
      <c r="L236" s="29"/>
      <c r="M236" s="29"/>
      <c r="N236" s="29"/>
    </row>
    <row r="237" spans="1:14" ht="12.75">
      <c r="A237" s="27"/>
      <c r="B237" s="27"/>
      <c r="C237" s="27"/>
      <c r="D237" s="27"/>
      <c r="E237" s="27"/>
      <c r="F237" s="27"/>
      <c r="G237" s="29"/>
      <c r="H237" s="29"/>
      <c r="I237" s="29"/>
      <c r="J237" s="29"/>
      <c r="K237" s="29"/>
      <c r="L237" s="29"/>
      <c r="M237" s="29"/>
      <c r="N237" s="29"/>
    </row>
    <row r="238" spans="1:14" ht="12.75">
      <c r="A238" s="27"/>
      <c r="B238" s="27"/>
      <c r="C238" s="27"/>
      <c r="D238" s="27"/>
      <c r="E238" s="27"/>
      <c r="F238" s="27"/>
      <c r="G238" s="29"/>
      <c r="H238" s="29"/>
      <c r="I238" s="29"/>
      <c r="J238" s="29"/>
      <c r="K238" s="29"/>
      <c r="L238" s="29"/>
      <c r="M238" s="29"/>
      <c r="N238" s="29"/>
    </row>
    <row r="239" spans="1:14" ht="12.75">
      <c r="A239" s="27"/>
      <c r="B239" s="27"/>
      <c r="C239" s="27"/>
      <c r="D239" s="27"/>
      <c r="E239" s="27"/>
      <c r="F239" s="27"/>
      <c r="G239" s="29"/>
      <c r="H239" s="29"/>
      <c r="I239" s="29"/>
      <c r="J239" s="29"/>
      <c r="K239" s="29"/>
      <c r="L239" s="29"/>
      <c r="M239" s="29"/>
      <c r="N239" s="29"/>
    </row>
    <row r="240" spans="1:14" ht="12.75">
      <c r="A240" s="27"/>
      <c r="B240" s="27"/>
      <c r="C240" s="27"/>
      <c r="D240" s="27"/>
      <c r="E240" s="27"/>
      <c r="F240" s="27"/>
      <c r="G240" s="29"/>
      <c r="H240" s="29"/>
      <c r="I240" s="29"/>
      <c r="J240" s="29"/>
      <c r="K240" s="29"/>
      <c r="L240" s="29"/>
      <c r="M240" s="29"/>
      <c r="N240" s="29"/>
    </row>
    <row r="241" spans="1:14" ht="12.75">
      <c r="A241" s="27"/>
      <c r="B241" s="27"/>
      <c r="C241" s="27"/>
      <c r="D241" s="27"/>
      <c r="E241" s="27"/>
      <c r="F241" s="27"/>
      <c r="G241" s="29"/>
      <c r="H241" s="29"/>
      <c r="I241" s="29"/>
      <c r="J241" s="29"/>
      <c r="K241" s="29"/>
      <c r="L241" s="29"/>
      <c r="M241" s="29"/>
      <c r="N241" s="29"/>
    </row>
    <row r="242" spans="1:14" ht="12.75">
      <c r="A242" s="27"/>
      <c r="B242" s="27"/>
      <c r="C242" s="27"/>
      <c r="D242" s="27"/>
      <c r="E242" s="27"/>
      <c r="F242" s="27"/>
      <c r="G242" s="29"/>
      <c r="H242" s="29"/>
      <c r="I242" s="29"/>
      <c r="J242" s="29"/>
      <c r="K242" s="29"/>
      <c r="L242" s="29"/>
      <c r="M242" s="29"/>
      <c r="N242" s="29"/>
    </row>
    <row r="243" spans="1:14" ht="12.75">
      <c r="A243" s="27"/>
      <c r="B243" s="27"/>
      <c r="C243" s="27"/>
      <c r="D243" s="27"/>
      <c r="E243" s="27"/>
      <c r="F243" s="27"/>
      <c r="G243" s="29"/>
      <c r="H243" s="29"/>
      <c r="I243" s="29"/>
      <c r="J243" s="29"/>
      <c r="K243" s="29"/>
      <c r="L243" s="29"/>
      <c r="M243" s="29"/>
      <c r="N243" s="29"/>
    </row>
    <row r="244" spans="1:14" ht="12.75">
      <c r="A244" s="27"/>
      <c r="B244" s="27"/>
      <c r="C244" s="27"/>
      <c r="D244" s="27"/>
      <c r="E244" s="27"/>
      <c r="F244" s="27"/>
      <c r="G244" s="29"/>
      <c r="H244" s="29"/>
      <c r="I244" s="29"/>
      <c r="J244" s="29"/>
      <c r="K244" s="29"/>
      <c r="L244" s="29"/>
      <c r="M244" s="29"/>
      <c r="N244" s="29"/>
    </row>
    <row r="245" spans="1:14" ht="12.75">
      <c r="A245" s="27"/>
      <c r="B245" s="27"/>
      <c r="C245" s="27"/>
      <c r="D245" s="27"/>
      <c r="E245" s="27"/>
      <c r="F245" s="27"/>
      <c r="G245" s="29"/>
      <c r="H245" s="29"/>
      <c r="I245" s="29"/>
      <c r="J245" s="29"/>
      <c r="K245" s="29"/>
      <c r="L245" s="29"/>
      <c r="M245" s="29"/>
      <c r="N245" s="29"/>
    </row>
    <row r="246" spans="1:14" ht="12.75">
      <c r="A246" s="27"/>
      <c r="B246" s="27"/>
      <c r="C246" s="27"/>
      <c r="D246" s="27"/>
      <c r="E246" s="27"/>
      <c r="F246" s="27"/>
      <c r="G246" s="29"/>
      <c r="H246" s="29"/>
      <c r="I246" s="29"/>
      <c r="J246" s="29"/>
      <c r="K246" s="29"/>
      <c r="L246" s="29"/>
      <c r="M246" s="29"/>
      <c r="N246" s="29"/>
    </row>
    <row r="247" spans="1:14" ht="12.75">
      <c r="A247" s="27"/>
      <c r="B247" s="27"/>
      <c r="C247" s="27"/>
      <c r="D247" s="27"/>
      <c r="E247" s="27"/>
      <c r="F247" s="27"/>
      <c r="G247" s="29"/>
      <c r="H247" s="29"/>
      <c r="I247" s="29"/>
      <c r="J247" s="29"/>
      <c r="K247" s="29"/>
      <c r="L247" s="29"/>
      <c r="M247" s="29"/>
      <c r="N247" s="29"/>
    </row>
    <row r="248" spans="1:14" ht="12.75">
      <c r="A248" s="27"/>
      <c r="B248" s="27"/>
      <c r="C248" s="27"/>
      <c r="D248" s="27"/>
      <c r="E248" s="27"/>
      <c r="F248" s="27"/>
      <c r="G248" s="29"/>
      <c r="H248" s="29"/>
      <c r="I248" s="29"/>
      <c r="J248" s="29"/>
      <c r="K248" s="29"/>
      <c r="L248" s="29"/>
      <c r="M248" s="29"/>
      <c r="N248" s="29"/>
    </row>
    <row r="249" spans="1:14" ht="12.75">
      <c r="A249" s="27"/>
      <c r="B249" s="27"/>
      <c r="C249" s="27"/>
      <c r="D249" s="27"/>
      <c r="E249" s="27"/>
      <c r="F249" s="27"/>
      <c r="G249" s="29"/>
      <c r="H249" s="29"/>
      <c r="I249" s="29"/>
      <c r="J249" s="29"/>
      <c r="K249" s="29"/>
      <c r="L249" s="29"/>
      <c r="M249" s="29"/>
      <c r="N249" s="29"/>
    </row>
    <row r="250" spans="1:14" ht="12.75">
      <c r="A250" s="27"/>
      <c r="B250" s="27"/>
      <c r="C250" s="27"/>
      <c r="D250" s="27"/>
      <c r="E250" s="27"/>
      <c r="F250" s="27"/>
      <c r="G250" s="29"/>
      <c r="H250" s="29"/>
      <c r="I250" s="29"/>
      <c r="J250" s="29"/>
      <c r="K250" s="29"/>
      <c r="L250" s="29"/>
      <c r="M250" s="29"/>
      <c r="N250" s="29"/>
    </row>
    <row r="251" spans="1:14" ht="12.75">
      <c r="A251" s="27"/>
      <c r="B251" s="27"/>
      <c r="C251" s="27"/>
      <c r="D251" s="27"/>
      <c r="E251" s="27"/>
      <c r="F251" s="27"/>
      <c r="G251" s="29"/>
      <c r="H251" s="29"/>
      <c r="I251" s="29"/>
      <c r="J251" s="29"/>
      <c r="K251" s="29"/>
      <c r="L251" s="29"/>
      <c r="M251" s="29"/>
      <c r="N251" s="29"/>
    </row>
    <row r="252" spans="1:14" ht="12.75">
      <c r="A252" s="27"/>
      <c r="B252" s="27"/>
      <c r="C252" s="27"/>
      <c r="D252" s="27"/>
      <c r="E252" s="27"/>
      <c r="F252" s="27"/>
      <c r="G252" s="29"/>
      <c r="H252" s="29"/>
      <c r="I252" s="29"/>
      <c r="J252" s="29"/>
      <c r="K252" s="29"/>
      <c r="L252" s="29"/>
      <c r="M252" s="29"/>
      <c r="N252" s="29"/>
    </row>
    <row r="253" spans="1:14" ht="12.75">
      <c r="A253" s="27"/>
      <c r="B253" s="27"/>
      <c r="C253" s="27"/>
      <c r="D253" s="27"/>
      <c r="E253" s="27"/>
      <c r="F253" s="27"/>
      <c r="G253" s="29"/>
      <c r="H253" s="29"/>
      <c r="I253" s="29"/>
      <c r="J253" s="29"/>
      <c r="K253" s="29"/>
      <c r="L253" s="29"/>
      <c r="M253" s="29"/>
      <c r="N253" s="29"/>
    </row>
    <row r="254" spans="1:14" ht="12.75">
      <c r="A254" s="27"/>
      <c r="B254" s="27"/>
      <c r="C254" s="27"/>
      <c r="D254" s="27"/>
      <c r="E254" s="27"/>
      <c r="F254" s="27"/>
      <c r="G254" s="29"/>
      <c r="H254" s="29"/>
      <c r="I254" s="29"/>
      <c r="J254" s="29"/>
      <c r="K254" s="29"/>
      <c r="L254" s="29"/>
      <c r="M254" s="29"/>
      <c r="N254" s="29"/>
    </row>
    <row r="255" spans="1:14" ht="12.75">
      <c r="A255" s="27"/>
      <c r="B255" s="27"/>
      <c r="C255" s="27"/>
      <c r="D255" s="27"/>
      <c r="E255" s="27"/>
      <c r="F255" s="27"/>
      <c r="G255" s="29"/>
      <c r="H255" s="29"/>
      <c r="I255" s="29"/>
      <c r="J255" s="29"/>
      <c r="K255" s="29"/>
      <c r="L255" s="29"/>
      <c r="M255" s="29"/>
      <c r="N255" s="29"/>
    </row>
    <row r="256" spans="1:14" ht="12.75">
      <c r="A256" s="27"/>
      <c r="B256" s="27"/>
      <c r="C256" s="27"/>
      <c r="D256" s="27"/>
      <c r="E256" s="27"/>
      <c r="F256" s="27"/>
      <c r="G256" s="29"/>
      <c r="H256" s="29"/>
      <c r="I256" s="29"/>
      <c r="J256" s="29"/>
      <c r="K256" s="29"/>
      <c r="L256" s="29"/>
      <c r="M256" s="29"/>
      <c r="N256" s="29"/>
    </row>
    <row r="257" spans="1:14" ht="12.75">
      <c r="A257" s="27"/>
      <c r="B257" s="27"/>
      <c r="C257" s="27"/>
      <c r="D257" s="27"/>
      <c r="E257" s="27"/>
      <c r="F257" s="27"/>
      <c r="G257" s="29"/>
      <c r="H257" s="29"/>
      <c r="I257" s="29"/>
      <c r="J257" s="29"/>
      <c r="K257" s="29"/>
      <c r="L257" s="29"/>
      <c r="M257" s="29"/>
      <c r="N257" s="29"/>
    </row>
    <row r="258" spans="1:14" ht="12.75">
      <c r="A258" s="27"/>
      <c r="B258" s="27"/>
      <c r="C258" s="27"/>
      <c r="D258" s="27"/>
      <c r="E258" s="27"/>
      <c r="F258" s="27"/>
      <c r="G258" s="29"/>
      <c r="H258" s="29"/>
      <c r="I258" s="29"/>
      <c r="J258" s="29"/>
      <c r="K258" s="29"/>
      <c r="L258" s="29"/>
      <c r="M258" s="29"/>
      <c r="N258" s="29"/>
    </row>
    <row r="259" spans="1:14" ht="12.75">
      <c r="A259" s="27"/>
      <c r="B259" s="27"/>
      <c r="C259" s="27"/>
      <c r="D259" s="27"/>
      <c r="E259" s="27"/>
      <c r="F259" s="27"/>
      <c r="G259" s="29"/>
      <c r="H259" s="29"/>
      <c r="I259" s="29"/>
      <c r="J259" s="29"/>
      <c r="K259" s="29"/>
      <c r="L259" s="29"/>
      <c r="M259" s="29"/>
      <c r="N259" s="29"/>
    </row>
    <row r="260" spans="1:14" ht="12.75">
      <c r="A260" s="27"/>
      <c r="B260" s="27"/>
      <c r="C260" s="27"/>
      <c r="D260" s="27"/>
      <c r="E260" s="27"/>
      <c r="F260" s="27"/>
      <c r="G260" s="29"/>
      <c r="H260" s="29"/>
      <c r="I260" s="29"/>
      <c r="J260" s="29"/>
      <c r="K260" s="29"/>
      <c r="L260" s="29"/>
      <c r="M260" s="29"/>
      <c r="N260" s="29"/>
    </row>
    <row r="261" spans="1:14" ht="12.75">
      <c r="A261" s="27"/>
      <c r="B261" s="27"/>
      <c r="C261" s="27"/>
      <c r="D261" s="27"/>
      <c r="E261" s="27"/>
      <c r="F261" s="27"/>
      <c r="G261" s="29"/>
      <c r="H261" s="29"/>
      <c r="I261" s="29"/>
      <c r="J261" s="29"/>
      <c r="K261" s="29"/>
      <c r="L261" s="29"/>
      <c r="M261" s="29"/>
      <c r="N261" s="29"/>
    </row>
    <row r="262" spans="1:14" ht="12.75">
      <c r="A262" s="27"/>
      <c r="B262" s="27"/>
      <c r="C262" s="27"/>
      <c r="D262" s="27"/>
      <c r="E262" s="27"/>
      <c r="F262" s="27"/>
      <c r="G262" s="29"/>
      <c r="H262" s="29"/>
      <c r="I262" s="29"/>
      <c r="J262" s="29"/>
      <c r="K262" s="29"/>
      <c r="L262" s="29"/>
      <c r="M262" s="29"/>
      <c r="N262" s="29"/>
    </row>
    <row r="263" spans="1:14" ht="12.75">
      <c r="A263" s="27"/>
      <c r="B263" s="27"/>
      <c r="C263" s="27"/>
      <c r="D263" s="27"/>
      <c r="E263" s="27"/>
      <c r="F263" s="27"/>
      <c r="G263" s="29"/>
      <c r="H263" s="29"/>
      <c r="I263" s="29"/>
      <c r="J263" s="29"/>
      <c r="K263" s="29"/>
      <c r="L263" s="29"/>
      <c r="M263" s="29"/>
      <c r="N263" s="29"/>
    </row>
    <row r="264" spans="1:14" ht="12.75">
      <c r="A264" s="27"/>
      <c r="B264" s="27"/>
      <c r="C264" s="27"/>
      <c r="D264" s="27"/>
      <c r="E264" s="27"/>
      <c r="F264" s="27"/>
      <c r="G264" s="29"/>
      <c r="H264" s="29"/>
      <c r="I264" s="29"/>
      <c r="J264" s="29"/>
      <c r="K264" s="29"/>
      <c r="L264" s="29"/>
      <c r="M264" s="29"/>
      <c r="N264" s="29"/>
    </row>
    <row r="265" spans="1:14" ht="12.75">
      <c r="A265" s="27"/>
      <c r="B265" s="27"/>
      <c r="C265" s="27"/>
      <c r="D265" s="27"/>
      <c r="E265" s="27"/>
      <c r="F265" s="27"/>
      <c r="G265" s="29"/>
      <c r="H265" s="29"/>
      <c r="I265" s="29"/>
      <c r="J265" s="29"/>
      <c r="K265" s="29"/>
      <c r="L265" s="29"/>
      <c r="M265" s="29"/>
      <c r="N265" s="29"/>
    </row>
    <row r="266" spans="1:14" ht="12.75">
      <c r="A266" s="27"/>
      <c r="B266" s="27"/>
      <c r="C266" s="27"/>
      <c r="D266" s="27"/>
      <c r="E266" s="27"/>
      <c r="F266" s="27"/>
      <c r="G266" s="29"/>
      <c r="H266" s="29"/>
      <c r="I266" s="29"/>
      <c r="J266" s="29"/>
      <c r="K266" s="29"/>
      <c r="L266" s="29"/>
      <c r="M266" s="29"/>
      <c r="N266" s="29"/>
    </row>
    <row r="267" spans="1:14" ht="12.75">
      <c r="A267" s="27"/>
      <c r="B267" s="27"/>
      <c r="C267" s="27"/>
      <c r="D267" s="27"/>
      <c r="E267" s="27"/>
      <c r="F267" s="27"/>
      <c r="G267" s="29"/>
      <c r="H267" s="29"/>
      <c r="I267" s="29"/>
      <c r="J267" s="29"/>
      <c r="K267" s="29"/>
      <c r="L267" s="29"/>
      <c r="M267" s="29"/>
      <c r="N267" s="29"/>
    </row>
    <row r="268" spans="1:14" ht="12.75">
      <c r="A268" s="27"/>
      <c r="B268" s="27"/>
      <c r="C268" s="27"/>
      <c r="D268" s="27"/>
      <c r="E268" s="27"/>
      <c r="F268" s="27"/>
      <c r="G268" s="29"/>
      <c r="H268" s="29"/>
      <c r="I268" s="29"/>
      <c r="J268" s="29"/>
      <c r="K268" s="29"/>
      <c r="L268" s="29"/>
      <c r="M268" s="29"/>
      <c r="N268" s="29"/>
    </row>
    <row r="269" spans="1:14" ht="12.75">
      <c r="A269" s="27"/>
      <c r="B269" s="27"/>
      <c r="C269" s="27"/>
      <c r="D269" s="27"/>
      <c r="E269" s="27"/>
      <c r="F269" s="27"/>
      <c r="G269" s="29"/>
      <c r="H269" s="29"/>
      <c r="I269" s="29"/>
      <c r="J269" s="29"/>
      <c r="K269" s="29"/>
      <c r="L269" s="29"/>
      <c r="M269" s="29"/>
      <c r="N269" s="29"/>
    </row>
    <row r="270" spans="1:14" ht="12.75">
      <c r="A270" s="27"/>
      <c r="B270" s="27"/>
      <c r="C270" s="27"/>
      <c r="D270" s="27"/>
      <c r="E270" s="27"/>
      <c r="F270" s="27"/>
      <c r="G270" s="29"/>
      <c r="H270" s="29"/>
      <c r="I270" s="29"/>
      <c r="J270" s="29"/>
      <c r="K270" s="29"/>
      <c r="L270" s="29"/>
      <c r="M270" s="29"/>
      <c r="N270" s="29"/>
    </row>
    <row r="271" spans="1:14" ht="12.75">
      <c r="A271" s="27"/>
      <c r="B271" s="27"/>
      <c r="C271" s="27"/>
      <c r="D271" s="27"/>
      <c r="E271" s="27"/>
      <c r="F271" s="27"/>
      <c r="G271" s="29"/>
      <c r="H271" s="29"/>
      <c r="I271" s="29"/>
      <c r="J271" s="29"/>
      <c r="K271" s="29"/>
      <c r="L271" s="29"/>
      <c r="M271" s="29"/>
      <c r="N271" s="29"/>
    </row>
    <row r="272" spans="1:14" ht="12.75">
      <c r="A272" s="27"/>
      <c r="B272" s="27"/>
      <c r="C272" s="27"/>
      <c r="D272" s="27"/>
      <c r="E272" s="27"/>
      <c r="F272" s="27"/>
      <c r="G272" s="29"/>
      <c r="H272" s="29"/>
      <c r="I272" s="29"/>
      <c r="J272" s="29"/>
      <c r="K272" s="29"/>
      <c r="L272" s="29"/>
      <c r="M272" s="29"/>
      <c r="N272" s="29"/>
    </row>
    <row r="273" spans="1:14" ht="12.75">
      <c r="A273" s="27"/>
      <c r="B273" s="27"/>
      <c r="C273" s="27"/>
      <c r="D273" s="27"/>
      <c r="E273" s="27"/>
      <c r="F273" s="27"/>
      <c r="G273" s="29"/>
      <c r="H273" s="29"/>
      <c r="I273" s="29"/>
      <c r="J273" s="29"/>
      <c r="K273" s="29"/>
      <c r="L273" s="29"/>
      <c r="M273" s="29"/>
      <c r="N273" s="29"/>
    </row>
    <row r="274" spans="1:14" ht="12.75">
      <c r="A274" s="27"/>
      <c r="B274" s="27"/>
      <c r="C274" s="27"/>
      <c r="D274" s="27"/>
      <c r="E274" s="27"/>
      <c r="F274" s="27"/>
      <c r="G274" s="29"/>
      <c r="H274" s="29"/>
      <c r="I274" s="29"/>
      <c r="J274" s="29"/>
      <c r="K274" s="29"/>
      <c r="L274" s="29"/>
      <c r="M274" s="29"/>
      <c r="N274" s="29"/>
    </row>
    <row r="275" spans="1:14" ht="12.75">
      <c r="A275" s="27"/>
      <c r="B275" s="27"/>
      <c r="C275" s="27"/>
      <c r="D275" s="27"/>
      <c r="E275" s="27"/>
      <c r="F275" s="27"/>
      <c r="G275" s="29"/>
      <c r="H275" s="29"/>
      <c r="I275" s="29"/>
      <c r="J275" s="29"/>
      <c r="K275" s="29"/>
      <c r="L275" s="29"/>
      <c r="M275" s="29"/>
      <c r="N275" s="29"/>
    </row>
    <row r="276" spans="1:14" ht="12.75">
      <c r="A276" s="27"/>
      <c r="B276" s="27"/>
      <c r="C276" s="27"/>
      <c r="D276" s="27"/>
      <c r="E276" s="27"/>
      <c r="F276" s="27"/>
      <c r="G276" s="29"/>
      <c r="H276" s="29"/>
      <c r="I276" s="29"/>
      <c r="J276" s="29"/>
      <c r="K276" s="29"/>
      <c r="L276" s="29"/>
      <c r="M276" s="29"/>
      <c r="N276" s="29"/>
    </row>
    <row r="277" spans="1:14" ht="12.75">
      <c r="A277" s="27"/>
      <c r="B277" s="27"/>
      <c r="C277" s="27"/>
      <c r="D277" s="27"/>
      <c r="E277" s="27"/>
      <c r="F277" s="27"/>
      <c r="G277" s="29"/>
      <c r="H277" s="29"/>
      <c r="I277" s="29"/>
      <c r="J277" s="29"/>
      <c r="K277" s="29"/>
      <c r="L277" s="29"/>
      <c r="M277" s="29"/>
      <c r="N277" s="29"/>
    </row>
    <row r="278" spans="1:14" ht="12.75">
      <c r="A278" s="27"/>
      <c r="B278" s="27"/>
      <c r="C278" s="27"/>
      <c r="D278" s="27"/>
      <c r="E278" s="27"/>
      <c r="F278" s="27"/>
      <c r="G278" s="29"/>
      <c r="H278" s="29"/>
      <c r="I278" s="29"/>
      <c r="J278" s="29"/>
      <c r="K278" s="29"/>
      <c r="L278" s="29"/>
      <c r="M278" s="29"/>
      <c r="N278" s="29"/>
    </row>
    <row r="279" spans="1:14" ht="12.75">
      <c r="A279" s="27"/>
      <c r="B279" s="27"/>
      <c r="C279" s="27"/>
      <c r="D279" s="27"/>
      <c r="E279" s="27"/>
      <c r="F279" s="27"/>
      <c r="G279" s="29"/>
      <c r="H279" s="29"/>
      <c r="I279" s="29"/>
      <c r="J279" s="29"/>
      <c r="K279" s="29"/>
      <c r="L279" s="29"/>
      <c r="M279" s="29"/>
      <c r="N279" s="29"/>
    </row>
    <row r="280" spans="1:14" ht="12.75">
      <c r="A280" s="27"/>
      <c r="B280" s="27"/>
      <c r="C280" s="27"/>
      <c r="D280" s="27"/>
      <c r="E280" s="27"/>
      <c r="F280" s="27"/>
      <c r="G280" s="29"/>
      <c r="H280" s="29"/>
      <c r="I280" s="29"/>
      <c r="J280" s="29"/>
      <c r="K280" s="29"/>
      <c r="L280" s="29"/>
      <c r="M280" s="29"/>
      <c r="N280" s="29"/>
    </row>
    <row r="281" spans="1:14" ht="12.75">
      <c r="A281" s="27"/>
      <c r="B281" s="27"/>
      <c r="C281" s="27"/>
      <c r="D281" s="27"/>
      <c r="E281" s="27"/>
      <c r="F281" s="27"/>
      <c r="G281" s="29"/>
      <c r="H281" s="29"/>
      <c r="I281" s="29"/>
      <c r="J281" s="29"/>
      <c r="K281" s="29"/>
      <c r="L281" s="29"/>
      <c r="M281" s="29"/>
      <c r="N281" s="29"/>
    </row>
    <row r="282" spans="1:14" ht="12.75">
      <c r="A282" s="27"/>
      <c r="B282" s="27"/>
      <c r="C282" s="27"/>
      <c r="D282" s="27"/>
      <c r="E282" s="27"/>
      <c r="F282" s="27"/>
      <c r="G282" s="29"/>
      <c r="H282" s="29"/>
      <c r="I282" s="29"/>
      <c r="J282" s="29"/>
      <c r="K282" s="29"/>
      <c r="L282" s="29"/>
      <c r="M282" s="29"/>
      <c r="N282" s="29"/>
    </row>
    <row r="283" spans="1:14" ht="12.75">
      <c r="A283" s="27"/>
      <c r="B283" s="27"/>
      <c r="C283" s="27"/>
      <c r="D283" s="27"/>
      <c r="E283" s="27"/>
      <c r="F283" s="27"/>
      <c r="G283" s="29"/>
      <c r="H283" s="29"/>
      <c r="I283" s="29"/>
      <c r="J283" s="29"/>
      <c r="K283" s="29"/>
      <c r="L283" s="29"/>
      <c r="M283" s="29"/>
      <c r="N283" s="29"/>
    </row>
    <row r="284" spans="1:14" ht="12.75">
      <c r="A284" s="27"/>
      <c r="B284" s="27"/>
      <c r="C284" s="27"/>
      <c r="D284" s="27"/>
      <c r="E284" s="27"/>
      <c r="F284" s="27"/>
      <c r="G284" s="29"/>
      <c r="H284" s="29"/>
      <c r="I284" s="29"/>
      <c r="J284" s="29"/>
      <c r="K284" s="29"/>
      <c r="L284" s="29"/>
      <c r="M284" s="29"/>
      <c r="N284" s="29"/>
    </row>
    <row r="285" spans="1:14" ht="12.75">
      <c r="A285" s="27"/>
      <c r="B285" s="27"/>
      <c r="C285" s="27"/>
      <c r="D285" s="27"/>
      <c r="E285" s="27"/>
      <c r="F285" s="27"/>
      <c r="G285" s="29"/>
      <c r="H285" s="29"/>
      <c r="I285" s="29"/>
      <c r="J285" s="29"/>
      <c r="K285" s="29"/>
      <c r="L285" s="29"/>
      <c r="M285" s="29"/>
      <c r="N285" s="29"/>
    </row>
    <row r="286" spans="1:14" ht="12.75">
      <c r="A286" s="27"/>
      <c r="B286" s="27"/>
      <c r="C286" s="27"/>
      <c r="D286" s="27"/>
      <c r="E286" s="27"/>
      <c r="F286" s="27"/>
      <c r="G286" s="29"/>
      <c r="H286" s="29"/>
      <c r="I286" s="29"/>
      <c r="J286" s="29"/>
      <c r="K286" s="29"/>
      <c r="L286" s="29"/>
      <c r="M286" s="29"/>
      <c r="N286" s="29"/>
    </row>
    <row r="287" spans="1:14" ht="12.75">
      <c r="A287" s="27"/>
      <c r="B287" s="27"/>
      <c r="C287" s="27"/>
      <c r="D287" s="27"/>
      <c r="E287" s="27"/>
      <c r="F287" s="27"/>
      <c r="G287" s="29"/>
      <c r="H287" s="29"/>
      <c r="I287" s="29"/>
      <c r="J287" s="29"/>
      <c r="K287" s="29"/>
      <c r="L287" s="29"/>
      <c r="M287" s="29"/>
      <c r="N287" s="29"/>
    </row>
    <row r="288" spans="1:14" ht="12.75">
      <c r="A288" s="27"/>
      <c r="B288" s="27"/>
      <c r="C288" s="27"/>
      <c r="D288" s="27"/>
      <c r="E288" s="27"/>
      <c r="F288" s="27"/>
      <c r="G288" s="29"/>
      <c r="H288" s="29"/>
      <c r="I288" s="29"/>
      <c r="J288" s="29"/>
      <c r="K288" s="29"/>
      <c r="L288" s="29"/>
      <c r="M288" s="29"/>
      <c r="N288" s="29"/>
    </row>
    <row r="289" spans="1:14" ht="12.75">
      <c r="A289" s="27"/>
      <c r="B289" s="27"/>
      <c r="C289" s="27"/>
      <c r="D289" s="27"/>
      <c r="E289" s="27"/>
      <c r="F289" s="27"/>
      <c r="G289" s="29"/>
      <c r="H289" s="29"/>
      <c r="I289" s="29"/>
      <c r="J289" s="29"/>
      <c r="K289" s="29"/>
      <c r="L289" s="29"/>
      <c r="M289" s="29"/>
      <c r="N289" s="29"/>
    </row>
    <row r="290" spans="1:14" ht="12.75">
      <c r="A290" s="27"/>
      <c r="B290" s="27"/>
      <c r="C290" s="27"/>
      <c r="D290" s="27"/>
      <c r="E290" s="27"/>
      <c r="F290" s="27"/>
      <c r="G290" s="29"/>
      <c r="H290" s="29"/>
      <c r="I290" s="29"/>
      <c r="J290" s="29"/>
      <c r="K290" s="29"/>
      <c r="L290" s="29"/>
      <c r="M290" s="29"/>
      <c r="N290" s="29"/>
    </row>
    <row r="291" spans="1:14" ht="12.75">
      <c r="A291" s="27"/>
      <c r="B291" s="27"/>
      <c r="C291" s="27"/>
      <c r="D291" s="27"/>
      <c r="E291" s="27"/>
      <c r="F291" s="27"/>
      <c r="G291" s="29"/>
      <c r="H291" s="29"/>
      <c r="I291" s="29"/>
      <c r="J291" s="29"/>
      <c r="K291" s="29"/>
      <c r="L291" s="29"/>
      <c r="M291" s="29"/>
      <c r="N291" s="29"/>
    </row>
    <row r="292" spans="1:14" ht="12.75">
      <c r="A292" s="27"/>
      <c r="B292" s="27"/>
      <c r="C292" s="27"/>
      <c r="D292" s="27"/>
      <c r="E292" s="27"/>
      <c r="F292" s="27"/>
      <c r="G292" s="29"/>
      <c r="H292" s="29"/>
      <c r="I292" s="29"/>
      <c r="J292" s="29"/>
      <c r="K292" s="29"/>
      <c r="L292" s="29"/>
      <c r="M292" s="29"/>
      <c r="N292" s="29"/>
    </row>
    <row r="293" spans="1:14" ht="12.75">
      <c r="A293" s="27"/>
      <c r="B293" s="27"/>
      <c r="C293" s="27"/>
      <c r="D293" s="27"/>
      <c r="E293" s="27"/>
      <c r="F293" s="27"/>
      <c r="G293" s="29"/>
      <c r="H293" s="29"/>
      <c r="I293" s="29"/>
      <c r="J293" s="29"/>
      <c r="K293" s="29"/>
      <c r="L293" s="29"/>
      <c r="M293" s="29"/>
      <c r="N293" s="29"/>
    </row>
    <row r="294" spans="1:14" ht="12.75">
      <c r="A294" s="27"/>
      <c r="B294" s="27"/>
      <c r="C294" s="27"/>
      <c r="D294" s="27"/>
      <c r="E294" s="27"/>
      <c r="F294" s="27"/>
      <c r="G294" s="29"/>
      <c r="H294" s="29"/>
      <c r="I294" s="29"/>
      <c r="J294" s="29"/>
      <c r="K294" s="29"/>
      <c r="L294" s="29"/>
      <c r="M294" s="29"/>
      <c r="N294" s="29"/>
    </row>
    <row r="295" spans="1:14" ht="12.75">
      <c r="A295" s="27"/>
      <c r="B295" s="27"/>
      <c r="C295" s="27"/>
      <c r="D295" s="27"/>
      <c r="E295" s="27"/>
      <c r="F295" s="27"/>
      <c r="G295" s="29"/>
      <c r="H295" s="29"/>
      <c r="I295" s="29"/>
      <c r="J295" s="29"/>
      <c r="K295" s="29"/>
      <c r="L295" s="29"/>
      <c r="M295" s="29"/>
      <c r="N295" s="29"/>
    </row>
    <row r="296" spans="1:14" ht="12.75">
      <c r="A296" s="27"/>
      <c r="B296" s="27"/>
      <c r="C296" s="27"/>
      <c r="D296" s="27"/>
      <c r="E296" s="27"/>
      <c r="F296" s="27"/>
      <c r="G296" s="29"/>
      <c r="H296" s="29"/>
      <c r="I296" s="29"/>
      <c r="J296" s="29"/>
      <c r="K296" s="29"/>
      <c r="L296" s="29"/>
      <c r="M296" s="29"/>
      <c r="N296" s="29"/>
    </row>
    <row r="297" spans="1:14" ht="12.75">
      <c r="A297" s="27"/>
      <c r="B297" s="27"/>
      <c r="C297" s="27"/>
      <c r="D297" s="27"/>
      <c r="E297" s="27"/>
      <c r="F297" s="27"/>
      <c r="G297" s="29"/>
      <c r="H297" s="29"/>
      <c r="I297" s="29"/>
      <c r="J297" s="29"/>
      <c r="K297" s="29"/>
      <c r="L297" s="29"/>
      <c r="M297" s="29"/>
      <c r="N297" s="29"/>
    </row>
    <row r="298" spans="1:14" ht="12.75">
      <c r="A298" s="27"/>
      <c r="B298" s="27"/>
      <c r="C298" s="27"/>
      <c r="D298" s="27"/>
      <c r="E298" s="27"/>
      <c r="F298" s="27"/>
      <c r="G298" s="29"/>
      <c r="H298" s="29"/>
      <c r="I298" s="29"/>
      <c r="J298" s="29"/>
      <c r="K298" s="29"/>
      <c r="L298" s="29"/>
      <c r="M298" s="29"/>
      <c r="N298" s="29"/>
    </row>
    <row r="299" spans="1:14" ht="12.75">
      <c r="A299" s="27"/>
      <c r="B299" s="27"/>
      <c r="C299" s="27"/>
      <c r="D299" s="27"/>
      <c r="E299" s="27"/>
      <c r="F299" s="27"/>
      <c r="G299" s="29"/>
      <c r="H299" s="29"/>
      <c r="I299" s="29"/>
      <c r="J299" s="29"/>
      <c r="K299" s="29"/>
      <c r="L299" s="29"/>
      <c r="M299" s="29"/>
      <c r="N299" s="29"/>
    </row>
    <row r="300" spans="1:14" ht="12.75">
      <c r="A300" s="27"/>
      <c r="B300" s="27"/>
      <c r="C300" s="27"/>
      <c r="D300" s="27"/>
      <c r="E300" s="27"/>
      <c r="F300" s="27"/>
      <c r="G300" s="29"/>
      <c r="H300" s="29"/>
      <c r="I300" s="29"/>
      <c r="J300" s="29"/>
      <c r="K300" s="29"/>
      <c r="L300" s="29"/>
      <c r="M300" s="29"/>
      <c r="N300" s="29"/>
    </row>
    <row r="301" spans="1:14" ht="12.75">
      <c r="A301" s="27"/>
      <c r="B301" s="27"/>
      <c r="C301" s="27"/>
      <c r="D301" s="27"/>
      <c r="E301" s="27"/>
      <c r="F301" s="27"/>
      <c r="G301" s="29"/>
      <c r="H301" s="29"/>
      <c r="I301" s="29"/>
      <c r="J301" s="29"/>
      <c r="K301" s="29"/>
      <c r="L301" s="29"/>
      <c r="M301" s="29"/>
      <c r="N301" s="29"/>
    </row>
    <row r="302" spans="1:14" ht="12.75">
      <c r="A302" s="27"/>
      <c r="B302" s="27"/>
      <c r="C302" s="27"/>
      <c r="D302" s="27"/>
      <c r="E302" s="27"/>
      <c r="F302" s="27"/>
      <c r="G302" s="29"/>
      <c r="H302" s="29"/>
      <c r="I302" s="29"/>
      <c r="J302" s="29"/>
      <c r="K302" s="29"/>
      <c r="L302" s="29"/>
      <c r="M302" s="29"/>
      <c r="N302" s="29"/>
    </row>
    <row r="303" spans="1:14" ht="12.75">
      <c r="A303" s="27"/>
      <c r="B303" s="27"/>
      <c r="C303" s="27"/>
      <c r="D303" s="27"/>
      <c r="E303" s="27"/>
      <c r="F303" s="27"/>
      <c r="G303" s="29"/>
      <c r="H303" s="29"/>
      <c r="I303" s="29"/>
      <c r="J303" s="29"/>
      <c r="K303" s="29"/>
      <c r="L303" s="29"/>
      <c r="M303" s="29"/>
      <c r="N303" s="29"/>
    </row>
    <row r="304" spans="1:14" ht="12.75">
      <c r="A304" s="27"/>
      <c r="B304" s="27"/>
      <c r="C304" s="27"/>
      <c r="D304" s="27"/>
      <c r="E304" s="27"/>
      <c r="F304" s="27"/>
      <c r="G304" s="29"/>
      <c r="H304" s="29"/>
      <c r="I304" s="29"/>
      <c r="J304" s="29"/>
      <c r="K304" s="29"/>
      <c r="L304" s="29"/>
      <c r="M304" s="29"/>
      <c r="N304" s="29"/>
    </row>
    <row r="305" spans="1:14" ht="12.75">
      <c r="A305" s="27"/>
      <c r="B305" s="27"/>
      <c r="C305" s="27"/>
      <c r="D305" s="27"/>
      <c r="E305" s="27"/>
      <c r="F305" s="27"/>
      <c r="G305" s="29"/>
      <c r="H305" s="29"/>
      <c r="I305" s="29"/>
      <c r="J305" s="29"/>
      <c r="K305" s="29"/>
      <c r="L305" s="29"/>
      <c r="M305" s="29"/>
      <c r="N305" s="29"/>
    </row>
    <row r="306" spans="1:14" ht="12.75">
      <c r="A306" s="27"/>
      <c r="B306" s="27"/>
      <c r="C306" s="27"/>
      <c r="D306" s="27"/>
      <c r="E306" s="27"/>
      <c r="F306" s="27"/>
      <c r="G306" s="29"/>
      <c r="H306" s="29"/>
      <c r="I306" s="29"/>
      <c r="J306" s="29"/>
      <c r="K306" s="29"/>
      <c r="L306" s="29"/>
      <c r="M306" s="29"/>
      <c r="N306" s="29"/>
    </row>
    <row r="307" spans="1:14" ht="12.75">
      <c r="A307" s="27"/>
      <c r="B307" s="27"/>
      <c r="C307" s="27"/>
      <c r="D307" s="27"/>
      <c r="E307" s="27"/>
      <c r="F307" s="27"/>
      <c r="G307" s="29"/>
      <c r="H307" s="29"/>
      <c r="I307" s="29"/>
      <c r="J307" s="29"/>
      <c r="K307" s="29"/>
      <c r="L307" s="29"/>
      <c r="M307" s="29"/>
      <c r="N307" s="29"/>
    </row>
    <row r="308" spans="1:14" ht="12.75">
      <c r="A308" s="27"/>
      <c r="B308" s="27"/>
      <c r="C308" s="27"/>
      <c r="D308" s="27"/>
      <c r="E308" s="27"/>
      <c r="F308" s="27"/>
      <c r="G308" s="29"/>
      <c r="H308" s="29"/>
      <c r="I308" s="29"/>
      <c r="J308" s="29"/>
      <c r="K308" s="29"/>
      <c r="L308" s="29"/>
      <c r="M308" s="29"/>
      <c r="N308" s="29"/>
    </row>
    <row r="309" spans="1:14" ht="12.75">
      <c r="A309" s="27"/>
      <c r="B309" s="27"/>
      <c r="C309" s="27"/>
      <c r="D309" s="27"/>
      <c r="E309" s="27"/>
      <c r="F309" s="27"/>
      <c r="G309" s="29"/>
      <c r="H309" s="29"/>
      <c r="I309" s="29"/>
      <c r="J309" s="29"/>
      <c r="K309" s="29"/>
      <c r="L309" s="29"/>
      <c r="M309" s="29"/>
      <c r="N309" s="29"/>
    </row>
    <row r="310" spans="1:14" ht="12.75">
      <c r="A310" s="27"/>
      <c r="B310" s="27"/>
      <c r="C310" s="27"/>
      <c r="D310" s="27"/>
      <c r="E310" s="27"/>
      <c r="F310" s="27"/>
      <c r="G310" s="29"/>
      <c r="H310" s="29"/>
      <c r="I310" s="29"/>
      <c r="J310" s="29"/>
      <c r="K310" s="29"/>
      <c r="L310" s="29"/>
      <c r="M310" s="29"/>
      <c r="N310" s="29"/>
    </row>
    <row r="311" spans="1:14" ht="12.75">
      <c r="A311" s="27"/>
      <c r="B311" s="27"/>
      <c r="C311" s="27"/>
      <c r="D311" s="27"/>
      <c r="E311" s="27"/>
      <c r="F311" s="27"/>
      <c r="G311" s="29"/>
      <c r="H311" s="29"/>
      <c r="I311" s="29"/>
      <c r="J311" s="29"/>
      <c r="K311" s="29"/>
      <c r="L311" s="29"/>
      <c r="M311" s="29"/>
      <c r="N311" s="29"/>
    </row>
    <row r="312" spans="1:14" ht="12.75">
      <c r="A312" s="27"/>
      <c r="B312" s="27"/>
      <c r="C312" s="27"/>
      <c r="D312" s="27"/>
      <c r="E312" s="27"/>
      <c r="F312" s="27"/>
      <c r="G312" s="29"/>
      <c r="H312" s="29"/>
      <c r="I312" s="29"/>
      <c r="J312" s="29"/>
      <c r="K312" s="29"/>
      <c r="L312" s="29"/>
      <c r="M312" s="29"/>
      <c r="N312" s="29"/>
    </row>
    <row r="313" spans="1:14" ht="12.75">
      <c r="A313" s="27"/>
      <c r="B313" s="27"/>
      <c r="C313" s="27"/>
      <c r="D313" s="27"/>
      <c r="E313" s="27"/>
      <c r="F313" s="27"/>
      <c r="G313" s="29"/>
      <c r="H313" s="29"/>
      <c r="I313" s="29"/>
      <c r="J313" s="29"/>
      <c r="K313" s="29"/>
      <c r="L313" s="29"/>
      <c r="M313" s="29"/>
      <c r="N313" s="29"/>
    </row>
    <row r="314" spans="1:14" ht="12.75">
      <c r="A314" s="27"/>
      <c r="B314" s="27"/>
      <c r="C314" s="27"/>
      <c r="D314" s="27"/>
      <c r="E314" s="27"/>
      <c r="F314" s="27"/>
      <c r="G314" s="29"/>
      <c r="H314" s="29"/>
      <c r="I314" s="29"/>
      <c r="J314" s="29"/>
      <c r="K314" s="29"/>
      <c r="L314" s="29"/>
      <c r="M314" s="29"/>
      <c r="N314" s="29"/>
    </row>
    <row r="315" spans="1:14" ht="12.75">
      <c r="A315" s="27"/>
      <c r="B315" s="27"/>
      <c r="C315" s="27"/>
      <c r="D315" s="27"/>
      <c r="E315" s="27"/>
      <c r="F315" s="27"/>
      <c r="G315" s="29"/>
      <c r="H315" s="29"/>
      <c r="I315" s="29"/>
      <c r="J315" s="29"/>
      <c r="K315" s="29"/>
      <c r="L315" s="29"/>
      <c r="M315" s="29"/>
      <c r="N315" s="29"/>
    </row>
    <row r="316" spans="1:14" ht="12.75">
      <c r="A316" s="27"/>
      <c r="B316" s="27"/>
      <c r="C316" s="27"/>
      <c r="D316" s="27"/>
      <c r="E316" s="27"/>
      <c r="F316" s="27"/>
      <c r="G316" s="29"/>
      <c r="H316" s="29"/>
      <c r="I316" s="29"/>
      <c r="J316" s="29"/>
      <c r="K316" s="29"/>
      <c r="L316" s="29"/>
      <c r="M316" s="29"/>
      <c r="N316" s="29"/>
    </row>
    <row r="317" spans="1:14" ht="12.75">
      <c r="A317" s="27"/>
      <c r="B317" s="27"/>
      <c r="C317" s="27"/>
      <c r="D317" s="27"/>
      <c r="E317" s="27"/>
      <c r="F317" s="27"/>
      <c r="G317" s="29"/>
      <c r="H317" s="29"/>
      <c r="I317" s="29"/>
      <c r="J317" s="29"/>
      <c r="K317" s="29"/>
      <c r="L317" s="29"/>
      <c r="M317" s="29"/>
      <c r="N317" s="29"/>
    </row>
    <row r="318" spans="1:14" ht="12.75">
      <c r="A318" s="27"/>
      <c r="B318" s="27"/>
      <c r="C318" s="27"/>
      <c r="D318" s="27"/>
      <c r="E318" s="27"/>
      <c r="F318" s="27"/>
      <c r="G318" s="29"/>
      <c r="H318" s="29"/>
      <c r="I318" s="29"/>
      <c r="J318" s="29"/>
      <c r="K318" s="29"/>
      <c r="L318" s="29"/>
      <c r="M318" s="29"/>
      <c r="N318" s="29"/>
    </row>
    <row r="319" spans="1:14" ht="12.75">
      <c r="A319" s="27"/>
      <c r="B319" s="27"/>
      <c r="C319" s="27"/>
      <c r="D319" s="27"/>
      <c r="E319" s="27"/>
      <c r="F319" s="27"/>
      <c r="G319" s="29"/>
      <c r="H319" s="29"/>
      <c r="I319" s="29"/>
      <c r="J319" s="29"/>
      <c r="K319" s="29"/>
      <c r="L319" s="29"/>
      <c r="M319" s="29"/>
      <c r="N319" s="29"/>
    </row>
    <row r="320" spans="1:14" ht="12.75">
      <c r="A320" s="27"/>
      <c r="B320" s="27"/>
      <c r="C320" s="27"/>
      <c r="D320" s="27"/>
      <c r="E320" s="27"/>
      <c r="F320" s="27"/>
      <c r="G320" s="29"/>
      <c r="H320" s="29"/>
      <c r="I320" s="29"/>
      <c r="J320" s="29"/>
      <c r="K320" s="29"/>
      <c r="L320" s="29"/>
      <c r="M320" s="29"/>
      <c r="N320" s="29"/>
    </row>
    <row r="321" spans="1:14" ht="12.75">
      <c r="A321" s="27"/>
      <c r="B321" s="27"/>
      <c r="C321" s="27"/>
      <c r="D321" s="27"/>
      <c r="E321" s="27"/>
      <c r="F321" s="27"/>
      <c r="G321" s="29"/>
      <c r="H321" s="29"/>
      <c r="I321" s="29"/>
      <c r="J321" s="29"/>
      <c r="K321" s="29"/>
      <c r="L321" s="29"/>
      <c r="M321" s="29"/>
      <c r="N321" s="29"/>
    </row>
    <row r="322" spans="1:14" ht="12.75">
      <c r="A322" s="27"/>
      <c r="B322" s="27"/>
      <c r="C322" s="27"/>
      <c r="D322" s="27"/>
      <c r="E322" s="27"/>
      <c r="F322" s="27"/>
      <c r="G322" s="29"/>
      <c r="H322" s="29"/>
      <c r="I322" s="29"/>
      <c r="J322" s="29"/>
      <c r="K322" s="29"/>
      <c r="L322" s="29"/>
      <c r="M322" s="29"/>
      <c r="N322" s="29"/>
    </row>
    <row r="323" spans="1:14" ht="12.75">
      <c r="A323" s="27"/>
      <c r="B323" s="27"/>
      <c r="C323" s="27"/>
      <c r="D323" s="27"/>
      <c r="E323" s="27"/>
      <c r="F323" s="27"/>
      <c r="G323" s="29"/>
      <c r="H323" s="29"/>
      <c r="I323" s="29"/>
      <c r="J323" s="29"/>
      <c r="K323" s="29"/>
      <c r="L323" s="29"/>
      <c r="M323" s="29"/>
      <c r="N323" s="29"/>
    </row>
    <row r="324" spans="1:14" ht="12.75">
      <c r="A324" s="27"/>
      <c r="B324" s="27"/>
      <c r="C324" s="27"/>
      <c r="D324" s="27"/>
      <c r="E324" s="27"/>
      <c r="F324" s="27"/>
      <c r="G324" s="29"/>
      <c r="H324" s="29"/>
      <c r="I324" s="29"/>
      <c r="J324" s="29"/>
      <c r="K324" s="29"/>
      <c r="L324" s="29"/>
      <c r="M324" s="29"/>
      <c r="N324" s="29"/>
    </row>
    <row r="325" spans="1:14" ht="12.75">
      <c r="A325" s="27"/>
      <c r="B325" s="27"/>
      <c r="C325" s="27"/>
      <c r="D325" s="27"/>
      <c r="E325" s="27"/>
      <c r="F325" s="27"/>
      <c r="G325" s="29"/>
      <c r="H325" s="29"/>
      <c r="I325" s="29"/>
      <c r="J325" s="29"/>
      <c r="K325" s="29"/>
      <c r="L325" s="29"/>
      <c r="M325" s="29"/>
      <c r="N325" s="29"/>
    </row>
    <row r="326" spans="1:14" ht="12.75">
      <c r="A326" s="27"/>
      <c r="B326" s="27"/>
      <c r="C326" s="27"/>
      <c r="D326" s="27"/>
      <c r="E326" s="27"/>
      <c r="F326" s="27"/>
      <c r="G326" s="29"/>
      <c r="H326" s="29"/>
      <c r="I326" s="29"/>
      <c r="J326" s="29"/>
      <c r="K326" s="29"/>
      <c r="L326" s="29"/>
      <c r="M326" s="29"/>
      <c r="N326" s="29"/>
    </row>
    <row r="327" spans="1:14" ht="12.75">
      <c r="A327" s="27"/>
      <c r="B327" s="27"/>
      <c r="C327" s="27"/>
      <c r="D327" s="27"/>
      <c r="E327" s="27"/>
      <c r="F327" s="27"/>
      <c r="G327" s="29"/>
      <c r="H327" s="29"/>
      <c r="I327" s="29"/>
      <c r="J327" s="29"/>
      <c r="K327" s="29"/>
      <c r="L327" s="29"/>
      <c r="M327" s="29"/>
      <c r="N327" s="29"/>
    </row>
    <row r="328" spans="1:14" ht="12.75">
      <c r="A328" s="27"/>
      <c r="B328" s="27"/>
      <c r="C328" s="27"/>
      <c r="D328" s="27"/>
      <c r="E328" s="27"/>
      <c r="F328" s="27"/>
      <c r="G328" s="29"/>
      <c r="H328" s="29"/>
      <c r="I328" s="29"/>
      <c r="J328" s="29"/>
      <c r="K328" s="29"/>
      <c r="L328" s="29"/>
      <c r="M328" s="29"/>
      <c r="N328" s="29"/>
    </row>
    <row r="329" spans="1:14" ht="12.75">
      <c r="A329" s="27"/>
      <c r="B329" s="27"/>
      <c r="C329" s="27"/>
      <c r="D329" s="27"/>
      <c r="E329" s="27"/>
      <c r="F329" s="27"/>
      <c r="G329" s="29"/>
      <c r="H329" s="29"/>
      <c r="I329" s="29"/>
      <c r="J329" s="29"/>
      <c r="K329" s="29"/>
      <c r="L329" s="29"/>
      <c r="M329" s="29"/>
      <c r="N329" s="29"/>
    </row>
    <row r="330" spans="1:14" ht="12.75">
      <c r="A330" s="27"/>
      <c r="B330" s="27"/>
      <c r="C330" s="27"/>
      <c r="D330" s="27"/>
      <c r="E330" s="27"/>
      <c r="F330" s="27"/>
      <c r="G330" s="29"/>
      <c r="H330" s="29"/>
      <c r="I330" s="29"/>
      <c r="J330" s="29"/>
      <c r="K330" s="29"/>
      <c r="L330" s="29"/>
      <c r="M330" s="29"/>
      <c r="N330" s="29"/>
    </row>
  </sheetData>
  <sheetProtection/>
  <mergeCells count="35">
    <mergeCell ref="R5:V7"/>
    <mergeCell ref="R21:V23"/>
    <mergeCell ref="R52:V54"/>
    <mergeCell ref="A1:M1"/>
    <mergeCell ref="A3:A6"/>
    <mergeCell ref="B3:B6"/>
    <mergeCell ref="C3:D6"/>
    <mergeCell ref="E3:F6"/>
    <mergeCell ref="J5:J6"/>
    <mergeCell ref="G3:P3"/>
    <mergeCell ref="P5:P6"/>
    <mergeCell ref="L4:P4"/>
    <mergeCell ref="E25:F25"/>
    <mergeCell ref="G4:K4"/>
    <mergeCell ref="N5:N6"/>
    <mergeCell ref="E19:F19"/>
    <mergeCell ref="M5:M6"/>
    <mergeCell ref="I5:I6"/>
    <mergeCell ref="H5:H6"/>
    <mergeCell ref="D8:F8"/>
    <mergeCell ref="E9:F9"/>
    <mergeCell ref="E29:F29"/>
    <mergeCell ref="E50:F50"/>
    <mergeCell ref="C7:F7"/>
    <mergeCell ref="O5:O6"/>
    <mergeCell ref="L5:L6"/>
    <mergeCell ref="K5:K6"/>
    <mergeCell ref="G5:G6"/>
    <mergeCell ref="D84:F84"/>
    <mergeCell ref="D88:F88"/>
    <mergeCell ref="D51:F51"/>
    <mergeCell ref="D82:F82"/>
    <mergeCell ref="D83:F83"/>
    <mergeCell ref="D45:F45"/>
    <mergeCell ref="E46:F46"/>
  </mergeCells>
  <printOptions/>
  <pageMargins left="0.25" right="0.25" top="0.75" bottom="0.75" header="0.3" footer="0.3"/>
  <pageSetup fitToHeight="0" fitToWidth="1" horizontalDpi="300" verticalDpi="300" orientation="landscape" paperSize="9" scale="9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E3" sqref="E3:F6"/>
    </sheetView>
  </sheetViews>
  <sheetFormatPr defaultColWidth="11.57421875" defaultRowHeight="12.75"/>
  <cols>
    <col min="1" max="1" width="3.00390625" style="12" customWidth="1"/>
    <col min="2" max="2" width="5.57421875" style="0" bestFit="1" customWidth="1"/>
    <col min="3" max="3" width="7.421875" style="12" customWidth="1"/>
    <col min="4" max="4" width="6.7109375" style="12" bestFit="1" customWidth="1"/>
    <col min="5" max="5" width="7.00390625" style="12" bestFit="1" customWidth="1"/>
    <col min="6" max="6" width="31.7109375" style="12" customWidth="1"/>
    <col min="7" max="7" width="9.00390625" style="17" customWidth="1"/>
    <col min="8" max="8" width="10.140625" style="17" customWidth="1"/>
    <col min="9" max="9" width="11.140625" style="17" customWidth="1"/>
    <col min="10" max="10" width="10.7109375" style="17" customWidth="1"/>
    <col min="11" max="11" width="11.140625" style="17" customWidth="1"/>
    <col min="12" max="12" width="10.00390625" style="17" customWidth="1"/>
    <col min="13" max="13" width="9.7109375" style="17" customWidth="1"/>
    <col min="14" max="14" width="10.140625" style="17" customWidth="1"/>
    <col min="15" max="15" width="9.421875" style="0" customWidth="1"/>
    <col min="16" max="16" width="10.421875" style="0" customWidth="1"/>
  </cols>
  <sheetData>
    <row r="1" spans="1:14" ht="20.25">
      <c r="A1" s="864" t="s">
        <v>700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26"/>
    </row>
    <row r="2" spans="1:14" ht="13.5" thickBot="1">
      <c r="A2" s="27"/>
      <c r="B2" s="28"/>
      <c r="C2" s="27"/>
      <c r="D2" s="27"/>
      <c r="E2" s="27"/>
      <c r="F2" s="27"/>
      <c r="G2" s="29"/>
      <c r="H2" s="29"/>
      <c r="I2" s="29"/>
      <c r="J2" s="29"/>
      <c r="K2" s="29"/>
      <c r="L2" s="29"/>
      <c r="M2" s="29"/>
      <c r="N2" s="29"/>
    </row>
    <row r="3" spans="1:16" ht="12.75" customHeight="1" thickBot="1">
      <c r="A3" s="841"/>
      <c r="B3" s="934" t="s">
        <v>53</v>
      </c>
      <c r="C3" s="842" t="s">
        <v>54</v>
      </c>
      <c r="D3" s="842"/>
      <c r="E3" s="841" t="s">
        <v>55</v>
      </c>
      <c r="F3" s="843"/>
      <c r="G3" s="936" t="s">
        <v>37</v>
      </c>
      <c r="H3" s="937"/>
      <c r="I3" s="937"/>
      <c r="J3" s="937"/>
      <c r="K3" s="937"/>
      <c r="L3" s="937"/>
      <c r="M3" s="937"/>
      <c r="N3" s="937"/>
      <c r="O3" s="938"/>
      <c r="P3" s="939"/>
    </row>
    <row r="4" spans="1:16" ht="13.5" thickBot="1">
      <c r="A4" s="841"/>
      <c r="B4" s="934"/>
      <c r="C4" s="842"/>
      <c r="D4" s="842"/>
      <c r="E4" s="841"/>
      <c r="F4" s="843"/>
      <c r="G4" s="858" t="s">
        <v>832</v>
      </c>
      <c r="H4" s="859"/>
      <c r="I4" s="883"/>
      <c r="J4" s="883"/>
      <c r="K4" s="884"/>
      <c r="L4" s="858" t="s">
        <v>833</v>
      </c>
      <c r="M4" s="859"/>
      <c r="N4" s="883"/>
      <c r="O4" s="783"/>
      <c r="P4" s="784"/>
    </row>
    <row r="5" spans="1:16" ht="12.75" customHeight="1" thickBot="1">
      <c r="A5" s="841"/>
      <c r="B5" s="934"/>
      <c r="C5" s="842"/>
      <c r="D5" s="842"/>
      <c r="E5" s="841"/>
      <c r="F5" s="843"/>
      <c r="G5" s="895" t="s">
        <v>839</v>
      </c>
      <c r="H5" s="820" t="s">
        <v>834</v>
      </c>
      <c r="I5" s="820" t="s">
        <v>882</v>
      </c>
      <c r="J5" s="820" t="s">
        <v>879</v>
      </c>
      <c r="K5" s="851" t="s">
        <v>884</v>
      </c>
      <c r="L5" s="895" t="s">
        <v>840</v>
      </c>
      <c r="M5" s="820" t="s">
        <v>834</v>
      </c>
      <c r="N5" s="820" t="s">
        <v>883</v>
      </c>
      <c r="O5" s="820" t="s">
        <v>879</v>
      </c>
      <c r="P5" s="851" t="s">
        <v>885</v>
      </c>
    </row>
    <row r="6" spans="1:16" ht="38.25" customHeight="1" thickBot="1">
      <c r="A6" s="841"/>
      <c r="B6" s="934"/>
      <c r="C6" s="842"/>
      <c r="D6" s="842"/>
      <c r="E6" s="841"/>
      <c r="F6" s="843"/>
      <c r="G6" s="896"/>
      <c r="H6" s="935"/>
      <c r="I6" s="821"/>
      <c r="J6" s="821"/>
      <c r="K6" s="852"/>
      <c r="L6" s="896"/>
      <c r="M6" s="935"/>
      <c r="N6" s="821"/>
      <c r="O6" s="821"/>
      <c r="P6" s="852"/>
    </row>
    <row r="7" spans="1:16" ht="21.75" customHeight="1" thickBot="1">
      <c r="A7" s="99"/>
      <c r="B7" s="100"/>
      <c r="C7" s="917" t="s">
        <v>836</v>
      </c>
      <c r="D7" s="918"/>
      <c r="E7" s="918"/>
      <c r="F7" s="941"/>
      <c r="G7" s="107">
        <f aca="true" t="shared" si="0" ref="G7:P7">G9+G12+G14</f>
        <v>0.4</v>
      </c>
      <c r="H7" s="108">
        <f t="shared" si="0"/>
        <v>0.3</v>
      </c>
      <c r="I7" s="385">
        <f t="shared" si="0"/>
        <v>0.3</v>
      </c>
      <c r="J7" s="385">
        <f t="shared" si="0"/>
        <v>0</v>
      </c>
      <c r="K7" s="385">
        <f t="shared" si="0"/>
        <v>0.3</v>
      </c>
      <c r="L7" s="109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401">
        <f t="shared" si="0"/>
        <v>0</v>
      </c>
    </row>
    <row r="8" spans="1:16" ht="12.75">
      <c r="A8" s="101" t="s">
        <v>38</v>
      </c>
      <c r="B8" s="102"/>
      <c r="C8" s="103" t="s">
        <v>56</v>
      </c>
      <c r="D8" s="940" t="s">
        <v>57</v>
      </c>
      <c r="E8" s="940"/>
      <c r="F8" s="940"/>
      <c r="G8" s="105">
        <f aca="true" t="shared" si="1" ref="G8:P8">SUM(G9+G12+G14)</f>
        <v>0.4</v>
      </c>
      <c r="H8" s="106">
        <f t="shared" si="1"/>
        <v>0.3</v>
      </c>
      <c r="I8" s="386">
        <f t="shared" si="1"/>
        <v>0.3</v>
      </c>
      <c r="J8" s="386">
        <f t="shared" si="1"/>
        <v>0</v>
      </c>
      <c r="K8" s="386">
        <f t="shared" si="1"/>
        <v>0.3</v>
      </c>
      <c r="L8" s="380">
        <f t="shared" si="1"/>
        <v>0</v>
      </c>
      <c r="M8" s="104">
        <f t="shared" si="1"/>
        <v>0</v>
      </c>
      <c r="N8" s="104">
        <f t="shared" si="1"/>
        <v>0</v>
      </c>
      <c r="O8" s="104">
        <f t="shared" si="1"/>
        <v>0</v>
      </c>
      <c r="P8" s="402">
        <f t="shared" si="1"/>
        <v>0</v>
      </c>
    </row>
    <row r="9" spans="1:16" ht="12.75">
      <c r="A9" s="30" t="s">
        <v>39</v>
      </c>
      <c r="B9" s="34"/>
      <c r="C9" s="28"/>
      <c r="D9" s="35" t="s">
        <v>701</v>
      </c>
      <c r="E9" s="830" t="s">
        <v>702</v>
      </c>
      <c r="F9" s="830"/>
      <c r="G9" s="36">
        <v>0.3</v>
      </c>
      <c r="H9" s="47">
        <f aca="true" t="shared" si="2" ref="H9:P9">SUM(H11:H11)</f>
        <v>0.3</v>
      </c>
      <c r="I9" s="186">
        <f t="shared" si="2"/>
        <v>0.3</v>
      </c>
      <c r="J9" s="186">
        <f t="shared" si="2"/>
        <v>0</v>
      </c>
      <c r="K9" s="186">
        <f t="shared" si="2"/>
        <v>0.3</v>
      </c>
      <c r="L9" s="381">
        <f t="shared" si="2"/>
        <v>0</v>
      </c>
      <c r="M9" s="47">
        <f t="shared" si="2"/>
        <v>0</v>
      </c>
      <c r="N9" s="47">
        <f t="shared" si="2"/>
        <v>0</v>
      </c>
      <c r="O9" s="47">
        <f t="shared" si="2"/>
        <v>0</v>
      </c>
      <c r="P9" s="403">
        <f t="shared" si="2"/>
        <v>0</v>
      </c>
    </row>
    <row r="10" spans="1:18" ht="12.75">
      <c r="A10" s="30" t="s">
        <v>42</v>
      </c>
      <c r="B10" s="31">
        <v>43</v>
      </c>
      <c r="C10" s="38"/>
      <c r="D10" s="39"/>
      <c r="E10" s="39" t="s">
        <v>558</v>
      </c>
      <c r="F10" s="39" t="s">
        <v>1075</v>
      </c>
      <c r="G10" s="40"/>
      <c r="H10" s="48"/>
      <c r="I10" s="387"/>
      <c r="J10" s="92"/>
      <c r="K10" s="388">
        <f>I10+J10</f>
        <v>0</v>
      </c>
      <c r="L10" s="382"/>
      <c r="M10" s="51"/>
      <c r="N10" s="51">
        <v>0</v>
      </c>
      <c r="O10" s="51">
        <v>2</v>
      </c>
      <c r="P10" s="404">
        <f>N10+O10</f>
        <v>2</v>
      </c>
      <c r="R10" t="s">
        <v>1076</v>
      </c>
    </row>
    <row r="11" spans="1:18" ht="12.75">
      <c r="A11" s="30" t="s">
        <v>40</v>
      </c>
      <c r="B11" s="31">
        <v>41</v>
      </c>
      <c r="C11" s="38"/>
      <c r="D11" s="39"/>
      <c r="E11" s="39" t="s">
        <v>164</v>
      </c>
      <c r="F11" s="39" t="s">
        <v>703</v>
      </c>
      <c r="G11" s="40">
        <v>0.3</v>
      </c>
      <c r="H11" s="48">
        <v>0.3</v>
      </c>
      <c r="I11" s="387">
        <v>0.3</v>
      </c>
      <c r="J11" s="92"/>
      <c r="K11" s="388">
        <f>I11+J11</f>
        <v>0.3</v>
      </c>
      <c r="L11" s="382"/>
      <c r="M11" s="51"/>
      <c r="N11" s="51"/>
      <c r="O11" s="51"/>
      <c r="P11" s="404">
        <f>N11+O11</f>
        <v>0</v>
      </c>
      <c r="R11" t="s">
        <v>1077</v>
      </c>
    </row>
    <row r="12" spans="1:16" ht="12.75">
      <c r="A12" s="30" t="s">
        <v>43</v>
      </c>
      <c r="B12" s="34"/>
      <c r="C12" s="28"/>
      <c r="D12" s="35" t="s">
        <v>704</v>
      </c>
      <c r="E12" s="830" t="s">
        <v>705</v>
      </c>
      <c r="F12" s="830"/>
      <c r="G12" s="36">
        <f aca="true" t="shared" si="3" ref="G12:M12">SUM(G13)</f>
        <v>0.1</v>
      </c>
      <c r="H12" s="47">
        <f t="shared" si="3"/>
        <v>0</v>
      </c>
      <c r="I12" s="186">
        <f t="shared" si="3"/>
        <v>0</v>
      </c>
      <c r="J12" s="186">
        <f t="shared" si="3"/>
        <v>0</v>
      </c>
      <c r="K12" s="186">
        <f t="shared" si="3"/>
        <v>0</v>
      </c>
      <c r="L12" s="381">
        <f t="shared" si="3"/>
        <v>0</v>
      </c>
      <c r="M12" s="47">
        <f t="shared" si="3"/>
        <v>0</v>
      </c>
      <c r="N12" s="47">
        <f>SUM(N13)</f>
        <v>0</v>
      </c>
      <c r="O12" s="47">
        <f>SUM(O13)</f>
        <v>0</v>
      </c>
      <c r="P12" s="403">
        <f>SUM(P13)</f>
        <v>0</v>
      </c>
    </row>
    <row r="13" spans="1:16" ht="12.75">
      <c r="A13" s="30" t="s">
        <v>45</v>
      </c>
      <c r="B13" s="34">
        <v>41</v>
      </c>
      <c r="C13" s="39"/>
      <c r="D13" s="39"/>
      <c r="E13" s="39" t="s">
        <v>95</v>
      </c>
      <c r="F13" s="42" t="s">
        <v>706</v>
      </c>
      <c r="G13" s="40">
        <v>0.1</v>
      </c>
      <c r="H13" s="48">
        <v>0</v>
      </c>
      <c r="I13" s="387"/>
      <c r="J13" s="92"/>
      <c r="K13" s="388">
        <f>I13+J13</f>
        <v>0</v>
      </c>
      <c r="L13" s="382"/>
      <c r="M13" s="51"/>
      <c r="N13" s="51"/>
      <c r="O13" s="51"/>
      <c r="P13" s="404">
        <f>N13+O13</f>
        <v>0</v>
      </c>
    </row>
    <row r="14" spans="1:16" ht="12.75">
      <c r="A14" s="30" t="s">
        <v>47</v>
      </c>
      <c r="B14" s="34"/>
      <c r="C14" s="28"/>
      <c r="D14" s="35" t="s">
        <v>707</v>
      </c>
      <c r="E14" s="830" t="s">
        <v>708</v>
      </c>
      <c r="F14" s="830"/>
      <c r="G14" s="36">
        <f aca="true" t="shared" si="4" ref="G14:M14">SUM(G15)</f>
        <v>0</v>
      </c>
      <c r="H14" s="47">
        <f t="shared" si="4"/>
        <v>0</v>
      </c>
      <c r="I14" s="186">
        <f t="shared" si="4"/>
        <v>0</v>
      </c>
      <c r="J14" s="186">
        <f t="shared" si="4"/>
        <v>0</v>
      </c>
      <c r="K14" s="186">
        <f t="shared" si="4"/>
        <v>0</v>
      </c>
      <c r="L14" s="381">
        <f t="shared" si="4"/>
        <v>0</v>
      </c>
      <c r="M14" s="47">
        <f t="shared" si="4"/>
        <v>0</v>
      </c>
      <c r="N14" s="47">
        <f>SUM(N15)</f>
        <v>0</v>
      </c>
      <c r="O14" s="47">
        <f>SUM(O15)</f>
        <v>0</v>
      </c>
      <c r="P14" s="403">
        <f>SUM(P15)</f>
        <v>0</v>
      </c>
    </row>
    <row r="15" spans="1:16" ht="13.5" thickBot="1">
      <c r="A15" s="43" t="s">
        <v>48</v>
      </c>
      <c r="B15" s="44">
        <v>43</v>
      </c>
      <c r="C15" s="45"/>
      <c r="D15" s="45"/>
      <c r="E15" s="45" t="s">
        <v>578</v>
      </c>
      <c r="F15" s="46" t="s">
        <v>709</v>
      </c>
      <c r="G15" s="50"/>
      <c r="H15" s="49"/>
      <c r="I15" s="389"/>
      <c r="J15" s="390"/>
      <c r="K15" s="391">
        <f>I15+J15</f>
        <v>0</v>
      </c>
      <c r="L15" s="383"/>
      <c r="M15" s="384"/>
      <c r="N15" s="384"/>
      <c r="O15" s="384"/>
      <c r="P15" s="405">
        <f>N15+O15</f>
        <v>0</v>
      </c>
    </row>
    <row r="16" spans="1:14" ht="12.75">
      <c r="A16" s="27"/>
      <c r="B16" s="28"/>
      <c r="C16" s="27"/>
      <c r="D16" s="27"/>
      <c r="E16" s="27"/>
      <c r="F16" s="27"/>
      <c r="G16" s="29"/>
      <c r="H16" s="29"/>
      <c r="I16" s="29"/>
      <c r="J16" s="29"/>
      <c r="K16" s="29"/>
      <c r="L16" s="29"/>
      <c r="M16" s="29"/>
      <c r="N16" s="29"/>
    </row>
    <row r="17" spans="1:14" ht="12.75">
      <c r="A17" s="27"/>
      <c r="B17" s="28"/>
      <c r="C17" s="27"/>
      <c r="D17" s="27"/>
      <c r="E17" s="27"/>
      <c r="F17" s="27"/>
      <c r="G17" s="29"/>
      <c r="H17" s="29"/>
      <c r="I17" s="29"/>
      <c r="J17" s="29"/>
      <c r="K17" s="29"/>
      <c r="L17" s="29"/>
      <c r="M17" s="29"/>
      <c r="N17" s="29"/>
    </row>
  </sheetData>
  <sheetProtection/>
  <mergeCells count="23">
    <mergeCell ref="E12:F12"/>
    <mergeCell ref="E14:F14"/>
    <mergeCell ref="D8:F8"/>
    <mergeCell ref="C7:F7"/>
    <mergeCell ref="E9:F9"/>
    <mergeCell ref="K5:K6"/>
    <mergeCell ref="G5:G6"/>
    <mergeCell ref="L4:P4"/>
    <mergeCell ref="J5:J6"/>
    <mergeCell ref="O5:O6"/>
    <mergeCell ref="P5:P6"/>
    <mergeCell ref="L5:L6"/>
    <mergeCell ref="I5:I6"/>
    <mergeCell ref="A1:M1"/>
    <mergeCell ref="A3:A6"/>
    <mergeCell ref="B3:B6"/>
    <mergeCell ref="C3:D6"/>
    <mergeCell ref="E3:F6"/>
    <mergeCell ref="H5:H6"/>
    <mergeCell ref="M5:M6"/>
    <mergeCell ref="G3:P3"/>
    <mergeCell ref="N5:N6"/>
    <mergeCell ref="G4:K4"/>
  </mergeCells>
  <printOptions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6">
      <selection activeCell="K31" sqref="K31"/>
    </sheetView>
  </sheetViews>
  <sheetFormatPr defaultColWidth="11.57421875" defaultRowHeight="12.75"/>
  <cols>
    <col min="1" max="1" width="5.00390625" style="0" customWidth="1"/>
    <col min="2" max="2" width="6.8515625" style="0" bestFit="1" customWidth="1"/>
    <col min="3" max="3" width="6.28125" style="0" customWidth="1"/>
    <col min="4" max="4" width="8.28125" style="0" customWidth="1"/>
    <col min="5" max="5" width="11.57421875" style="0" customWidth="1"/>
    <col min="6" max="6" width="45.7109375" style="0" customWidth="1"/>
    <col min="7" max="7" width="9.8515625" style="13" customWidth="1"/>
    <col min="8" max="8" width="11.00390625" style="13" customWidth="1"/>
    <col min="9" max="9" width="9.28125" style="13" customWidth="1"/>
    <col min="10" max="10" width="11.140625" style="0" customWidth="1"/>
    <col min="11" max="11" width="9.7109375" style="0" customWidth="1"/>
    <col min="12" max="12" width="1.7109375" style="0" customWidth="1"/>
    <col min="13" max="13" width="44.00390625" style="0" customWidth="1"/>
  </cols>
  <sheetData>
    <row r="1" spans="1:10" ht="18" customHeight="1" thickBot="1">
      <c r="A1" s="942" t="s">
        <v>710</v>
      </c>
      <c r="B1" s="942"/>
      <c r="C1" s="942"/>
      <c r="D1" s="942"/>
      <c r="E1" s="942"/>
      <c r="F1" s="942"/>
      <c r="G1" s="942"/>
      <c r="H1" s="942"/>
      <c r="I1" s="290"/>
      <c r="J1" s="28"/>
    </row>
    <row r="2" spans="1:11" ht="18" customHeight="1" thickBot="1">
      <c r="A2" s="943"/>
      <c r="B2" s="945" t="s">
        <v>53</v>
      </c>
      <c r="C2" s="945" t="s">
        <v>711</v>
      </c>
      <c r="D2" s="945" t="s">
        <v>712</v>
      </c>
      <c r="E2" s="945" t="s">
        <v>713</v>
      </c>
      <c r="F2" s="947" t="s">
        <v>714</v>
      </c>
      <c r="G2" s="949" t="s">
        <v>37</v>
      </c>
      <c r="H2" s="950" t="s">
        <v>37</v>
      </c>
      <c r="I2" s="783"/>
      <c r="J2" s="783"/>
      <c r="K2" s="784"/>
    </row>
    <row r="3" spans="1:11" ht="39" customHeight="1" thickBot="1">
      <c r="A3" s="944"/>
      <c r="B3" s="946"/>
      <c r="C3" s="946"/>
      <c r="D3" s="946"/>
      <c r="E3" s="946"/>
      <c r="F3" s="948"/>
      <c r="G3" s="376" t="s">
        <v>829</v>
      </c>
      <c r="H3" s="377" t="s">
        <v>830</v>
      </c>
      <c r="I3" s="378" t="s">
        <v>878</v>
      </c>
      <c r="J3" s="378" t="s">
        <v>879</v>
      </c>
      <c r="K3" s="379" t="s">
        <v>881</v>
      </c>
    </row>
    <row r="4" spans="1:11" ht="18" customHeight="1">
      <c r="A4" s="392" t="s">
        <v>38</v>
      </c>
      <c r="B4" s="250"/>
      <c r="C4" s="250">
        <v>200</v>
      </c>
      <c r="D4" s="250"/>
      <c r="E4" s="250"/>
      <c r="F4" s="251" t="s">
        <v>861</v>
      </c>
      <c r="G4" s="374">
        <f>SUM(G5+G16)</f>
        <v>4317.1</v>
      </c>
      <c r="H4" s="375">
        <f>SUM(H5+H16)</f>
        <v>331</v>
      </c>
      <c r="I4" s="375">
        <f>SUM(I5+I16)</f>
        <v>1911.3</v>
      </c>
      <c r="J4" s="375">
        <f>SUM(J5+J16)</f>
        <v>0</v>
      </c>
      <c r="K4" s="602">
        <f>SUM(K5+K16)</f>
        <v>1911.3</v>
      </c>
    </row>
    <row r="5" spans="1:11" ht="18" customHeight="1">
      <c r="A5" s="393" t="s">
        <v>39</v>
      </c>
      <c r="B5" s="253"/>
      <c r="C5" s="253">
        <v>230</v>
      </c>
      <c r="D5" s="253"/>
      <c r="E5" s="253"/>
      <c r="F5" s="253" t="s">
        <v>716</v>
      </c>
      <c r="G5" s="259">
        <f>SUM(G6+G11)</f>
        <v>267.5</v>
      </c>
      <c r="H5" s="260">
        <f>SUM(H6+H11)</f>
        <v>331</v>
      </c>
      <c r="I5" s="260">
        <f>SUM(I6+I11)</f>
        <v>20</v>
      </c>
      <c r="J5" s="260">
        <f>SUM(J6+J11)</f>
        <v>0</v>
      </c>
      <c r="K5" s="603">
        <f>SUM(K6+K11)</f>
        <v>20</v>
      </c>
    </row>
    <row r="6" spans="1:11" ht="18" customHeight="1">
      <c r="A6" s="394" t="s">
        <v>40</v>
      </c>
      <c r="B6" s="255"/>
      <c r="C6" s="255"/>
      <c r="D6" s="255">
        <v>231</v>
      </c>
      <c r="E6" s="255"/>
      <c r="F6" s="255" t="s">
        <v>717</v>
      </c>
      <c r="G6" s="261">
        <f>SUM(G7:G10)</f>
        <v>255</v>
      </c>
      <c r="H6" s="262">
        <f>SUM(H7:H10)</f>
        <v>291</v>
      </c>
      <c r="I6" s="262">
        <f>SUM(I7:I10)</f>
        <v>0</v>
      </c>
      <c r="J6" s="262">
        <f>SUM(J7:J10)</f>
        <v>0</v>
      </c>
      <c r="K6" s="604">
        <f>SUM(K7:K10)</f>
        <v>0</v>
      </c>
    </row>
    <row r="7" spans="1:11" ht="18" customHeight="1">
      <c r="A7" s="395" t="s">
        <v>42</v>
      </c>
      <c r="B7" s="31">
        <v>43</v>
      </c>
      <c r="C7" s="31"/>
      <c r="D7" s="31">
        <v>231</v>
      </c>
      <c r="E7" s="31"/>
      <c r="F7" s="31" t="s">
        <v>718</v>
      </c>
      <c r="G7" s="263">
        <v>149</v>
      </c>
      <c r="H7" s="48">
        <v>152</v>
      </c>
      <c r="I7" s="499"/>
      <c r="J7" s="48"/>
      <c r="K7" s="674">
        <f>I7+J7</f>
        <v>0</v>
      </c>
    </row>
    <row r="8" spans="1:11" ht="18" customHeight="1">
      <c r="A8" s="395" t="s">
        <v>43</v>
      </c>
      <c r="B8" s="31">
        <v>43</v>
      </c>
      <c r="C8" s="31"/>
      <c r="D8" s="31">
        <v>231</v>
      </c>
      <c r="E8" s="31"/>
      <c r="F8" s="31" t="s">
        <v>719</v>
      </c>
      <c r="G8" s="263">
        <v>93</v>
      </c>
      <c r="H8" s="48">
        <v>93</v>
      </c>
      <c r="I8" s="499"/>
      <c r="J8" s="48"/>
      <c r="K8" s="674">
        <f>I8+J8</f>
        <v>0</v>
      </c>
    </row>
    <row r="9" spans="1:11" ht="18" customHeight="1">
      <c r="A9" s="395"/>
      <c r="B9" s="31"/>
      <c r="C9" s="31"/>
      <c r="D9" s="31">
        <v>231</v>
      </c>
      <c r="E9" s="31"/>
      <c r="F9" s="31" t="s">
        <v>803</v>
      </c>
      <c r="G9" s="263">
        <v>13</v>
      </c>
      <c r="H9" s="48">
        <v>26</v>
      </c>
      <c r="I9" s="499"/>
      <c r="J9" s="48"/>
      <c r="K9" s="674">
        <f>I9+J9</f>
        <v>0</v>
      </c>
    </row>
    <row r="10" spans="1:11" ht="18" customHeight="1">
      <c r="A10" s="395" t="s">
        <v>45</v>
      </c>
      <c r="B10" s="31">
        <v>43</v>
      </c>
      <c r="C10" s="31"/>
      <c r="D10" s="31">
        <v>231</v>
      </c>
      <c r="E10" s="31"/>
      <c r="F10" s="31" t="s">
        <v>862</v>
      </c>
      <c r="G10" s="263">
        <v>0</v>
      </c>
      <c r="H10" s="48">
        <v>20</v>
      </c>
      <c r="I10" s="499"/>
      <c r="J10" s="48"/>
      <c r="K10" s="674">
        <f>I10+J10</f>
        <v>0</v>
      </c>
    </row>
    <row r="11" spans="1:12" ht="18" customHeight="1">
      <c r="A11" s="394" t="s">
        <v>47</v>
      </c>
      <c r="B11" s="255"/>
      <c r="C11" s="255"/>
      <c r="D11" s="255">
        <v>233</v>
      </c>
      <c r="E11" s="255"/>
      <c r="F11" s="255" t="s">
        <v>720</v>
      </c>
      <c r="G11" s="261">
        <f>SUM(G12:G15)</f>
        <v>12.5</v>
      </c>
      <c r="H11" s="262">
        <f>SUM(H12:H15)</f>
        <v>40</v>
      </c>
      <c r="I11" s="262">
        <f>SUM(I12:I15)</f>
        <v>20</v>
      </c>
      <c r="J11" s="262">
        <f>SUM(J12:J15)</f>
        <v>0</v>
      </c>
      <c r="K11" s="604">
        <f>SUM(K12:K15)</f>
        <v>20</v>
      </c>
      <c r="L11" s="18"/>
    </row>
    <row r="12" spans="1:11" ht="18" customHeight="1">
      <c r="A12" s="395" t="s">
        <v>48</v>
      </c>
      <c r="B12" s="31">
        <v>43</v>
      </c>
      <c r="C12" s="31"/>
      <c r="D12" s="31"/>
      <c r="E12" s="30" t="s">
        <v>817</v>
      </c>
      <c r="F12" s="31" t="s">
        <v>855</v>
      </c>
      <c r="G12" s="263">
        <v>0</v>
      </c>
      <c r="H12" s="48">
        <v>37</v>
      </c>
      <c r="I12" s="499"/>
      <c r="J12" s="48"/>
      <c r="K12" s="674">
        <f>I12+J12</f>
        <v>0</v>
      </c>
    </row>
    <row r="13" spans="1:13" ht="18" customHeight="1">
      <c r="A13" s="395" t="s">
        <v>50</v>
      </c>
      <c r="B13" s="31">
        <v>43</v>
      </c>
      <c r="C13" s="31"/>
      <c r="D13" s="31"/>
      <c r="E13" s="30" t="s">
        <v>817</v>
      </c>
      <c r="F13" s="31" t="s">
        <v>1023</v>
      </c>
      <c r="G13" s="263">
        <v>9</v>
      </c>
      <c r="H13" s="48">
        <v>0</v>
      </c>
      <c r="I13" s="499">
        <v>20</v>
      </c>
      <c r="J13" s="48"/>
      <c r="K13" s="674">
        <f>I13+J13</f>
        <v>20</v>
      </c>
      <c r="M13" s="689" t="s">
        <v>1024</v>
      </c>
    </row>
    <row r="14" spans="1:11" ht="18" customHeight="1">
      <c r="A14" s="395" t="s">
        <v>51</v>
      </c>
      <c r="B14" s="31">
        <v>43</v>
      </c>
      <c r="C14" s="31"/>
      <c r="D14" s="31"/>
      <c r="E14" s="30" t="s">
        <v>817</v>
      </c>
      <c r="F14" s="31" t="s">
        <v>856</v>
      </c>
      <c r="G14" s="263">
        <v>0</v>
      </c>
      <c r="H14" s="48">
        <v>3</v>
      </c>
      <c r="I14" s="499"/>
      <c r="J14" s="48"/>
      <c r="K14" s="674">
        <f>I14+J14</f>
        <v>0</v>
      </c>
    </row>
    <row r="15" spans="1:11" ht="18" customHeight="1">
      <c r="A15" s="395" t="s">
        <v>73</v>
      </c>
      <c r="B15" s="31">
        <v>43</v>
      </c>
      <c r="C15" s="31"/>
      <c r="D15" s="31"/>
      <c r="E15" s="30" t="s">
        <v>817</v>
      </c>
      <c r="F15" s="31" t="s">
        <v>820</v>
      </c>
      <c r="G15" s="263">
        <v>3.5</v>
      </c>
      <c r="H15" s="48">
        <v>0</v>
      </c>
      <c r="I15" s="499"/>
      <c r="J15" s="48"/>
      <c r="K15" s="674">
        <f>I15+J15</f>
        <v>0</v>
      </c>
    </row>
    <row r="16" spans="1:11" ht="18" customHeight="1">
      <c r="A16" s="393" t="s">
        <v>76</v>
      </c>
      <c r="B16" s="253"/>
      <c r="C16" s="253">
        <v>300</v>
      </c>
      <c r="D16" s="253"/>
      <c r="E16" s="253"/>
      <c r="F16" s="253" t="s">
        <v>721</v>
      </c>
      <c r="G16" s="259">
        <f>SUM(G17)</f>
        <v>4049.6</v>
      </c>
      <c r="H16" s="260">
        <f>SUM(H17)</f>
        <v>0</v>
      </c>
      <c r="I16" s="260">
        <f>SUM(I17)</f>
        <v>1891.3</v>
      </c>
      <c r="J16" s="260">
        <f>SUM(J17)</f>
        <v>0</v>
      </c>
      <c r="K16" s="603">
        <f>SUM(K17)</f>
        <v>1891.3</v>
      </c>
    </row>
    <row r="17" spans="1:11" ht="18" customHeight="1">
      <c r="A17" s="394" t="s">
        <v>79</v>
      </c>
      <c r="B17" s="255"/>
      <c r="C17" s="255"/>
      <c r="D17" s="255">
        <v>320</v>
      </c>
      <c r="E17" s="255"/>
      <c r="F17" s="255" t="s">
        <v>722</v>
      </c>
      <c r="G17" s="261">
        <f>SUM(G18:G45)</f>
        <v>4049.6</v>
      </c>
      <c r="H17" s="262">
        <f>SUM(H18:H45)</f>
        <v>0</v>
      </c>
      <c r="I17" s="262">
        <f>SUM(I18:I45)</f>
        <v>1891.3</v>
      </c>
      <c r="J17" s="262">
        <f>SUM(J18:J45)</f>
        <v>0</v>
      </c>
      <c r="K17" s="604">
        <f>SUM(K18:K45)</f>
        <v>1891.3</v>
      </c>
    </row>
    <row r="18" spans="1:11" ht="18" customHeight="1">
      <c r="A18" s="395" t="s">
        <v>82</v>
      </c>
      <c r="B18" s="31"/>
      <c r="C18" s="31"/>
      <c r="D18" s="31">
        <v>321</v>
      </c>
      <c r="E18" s="31"/>
      <c r="F18" s="31" t="s">
        <v>723</v>
      </c>
      <c r="G18" s="263"/>
      <c r="H18" s="368"/>
      <c r="I18" s="499"/>
      <c r="J18" s="48"/>
      <c r="K18" s="674">
        <f>I18+J18</f>
        <v>0</v>
      </c>
    </row>
    <row r="19" spans="1:13" ht="18" customHeight="1">
      <c r="A19" s="395" t="s">
        <v>85</v>
      </c>
      <c r="B19" s="31">
        <v>1151</v>
      </c>
      <c r="C19" s="31"/>
      <c r="D19" s="31"/>
      <c r="E19" s="31"/>
      <c r="F19" s="31" t="s">
        <v>724</v>
      </c>
      <c r="G19" s="263">
        <v>1523</v>
      </c>
      <c r="H19" s="368">
        <v>0</v>
      </c>
      <c r="I19" s="499">
        <v>0</v>
      </c>
      <c r="J19" s="48"/>
      <c r="K19" s="674">
        <f aca="true" t="shared" si="0" ref="K19:K45">I19+J19</f>
        <v>0</v>
      </c>
      <c r="M19" s="689" t="s">
        <v>1020</v>
      </c>
    </row>
    <row r="20" spans="1:11" ht="18" customHeight="1">
      <c r="A20" s="395" t="s">
        <v>88</v>
      </c>
      <c r="B20" s="31">
        <v>1152</v>
      </c>
      <c r="C20" s="31"/>
      <c r="D20" s="31"/>
      <c r="E20" s="31"/>
      <c r="F20" s="31" t="s">
        <v>724</v>
      </c>
      <c r="G20" s="263">
        <v>399.6</v>
      </c>
      <c r="H20" s="368">
        <v>0</v>
      </c>
      <c r="I20" s="499"/>
      <c r="J20" s="48"/>
      <c r="K20" s="674">
        <f t="shared" si="0"/>
        <v>0</v>
      </c>
    </row>
    <row r="21" spans="1:11" ht="18" customHeight="1">
      <c r="A21" s="395" t="s">
        <v>91</v>
      </c>
      <c r="B21" s="31">
        <v>1151</v>
      </c>
      <c r="C21" s="31"/>
      <c r="D21" s="31"/>
      <c r="E21" s="31"/>
      <c r="F21" s="31" t="s">
        <v>725</v>
      </c>
      <c r="G21" s="263">
        <v>0</v>
      </c>
      <c r="H21" s="368">
        <v>0</v>
      </c>
      <c r="I21" s="499"/>
      <c r="J21" s="48"/>
      <c r="K21" s="674">
        <f t="shared" si="0"/>
        <v>0</v>
      </c>
    </row>
    <row r="22" spans="1:11" ht="18" customHeight="1">
      <c r="A22" s="395" t="s">
        <v>94</v>
      </c>
      <c r="B22" s="31">
        <v>1152</v>
      </c>
      <c r="C22" s="31"/>
      <c r="D22" s="31"/>
      <c r="E22" s="31"/>
      <c r="F22" s="31" t="s">
        <v>725</v>
      </c>
      <c r="G22" s="263">
        <v>0</v>
      </c>
      <c r="H22" s="368">
        <v>0</v>
      </c>
      <c r="I22" s="499"/>
      <c r="J22" s="48"/>
      <c r="K22" s="674">
        <f t="shared" si="0"/>
        <v>0</v>
      </c>
    </row>
    <row r="23" spans="1:11" ht="18" customHeight="1">
      <c r="A23" s="395" t="s">
        <v>97</v>
      </c>
      <c r="B23" s="31">
        <v>1151</v>
      </c>
      <c r="C23" s="31"/>
      <c r="D23" s="31"/>
      <c r="E23" s="31"/>
      <c r="F23" s="31" t="s">
        <v>726</v>
      </c>
      <c r="G23" s="263">
        <v>0</v>
      </c>
      <c r="H23" s="368">
        <v>0</v>
      </c>
      <c r="I23" s="499"/>
      <c r="J23" s="48"/>
      <c r="K23" s="674">
        <f t="shared" si="0"/>
        <v>0</v>
      </c>
    </row>
    <row r="24" spans="1:11" ht="18" customHeight="1">
      <c r="A24" s="395" t="s">
        <v>100</v>
      </c>
      <c r="B24" s="31">
        <v>1152</v>
      </c>
      <c r="C24" s="31"/>
      <c r="D24" s="31"/>
      <c r="E24" s="31"/>
      <c r="F24" s="31" t="s">
        <v>726</v>
      </c>
      <c r="G24" s="263">
        <v>0</v>
      </c>
      <c r="H24" s="368">
        <v>0</v>
      </c>
      <c r="I24" s="499"/>
      <c r="J24" s="48"/>
      <c r="K24" s="674">
        <f t="shared" si="0"/>
        <v>0</v>
      </c>
    </row>
    <row r="25" spans="1:11" ht="18" customHeight="1">
      <c r="A25" s="395" t="s">
        <v>103</v>
      </c>
      <c r="B25" s="31">
        <v>1151</v>
      </c>
      <c r="C25" s="31"/>
      <c r="D25" s="31"/>
      <c r="E25" s="31"/>
      <c r="F25" s="31" t="s">
        <v>727</v>
      </c>
      <c r="G25" s="263">
        <v>0</v>
      </c>
      <c r="H25" s="368">
        <v>0</v>
      </c>
      <c r="I25" s="499"/>
      <c r="J25" s="48"/>
      <c r="K25" s="674">
        <f t="shared" si="0"/>
        <v>0</v>
      </c>
    </row>
    <row r="26" spans="1:11" ht="18" customHeight="1">
      <c r="A26" s="395" t="s">
        <v>106</v>
      </c>
      <c r="B26" s="31">
        <v>1152</v>
      </c>
      <c r="C26" s="31"/>
      <c r="D26" s="31"/>
      <c r="E26" s="31"/>
      <c r="F26" s="31" t="s">
        <v>727</v>
      </c>
      <c r="G26" s="263">
        <v>0</v>
      </c>
      <c r="H26" s="368">
        <v>0</v>
      </c>
      <c r="I26" s="499"/>
      <c r="J26" s="48"/>
      <c r="K26" s="674">
        <f t="shared" si="0"/>
        <v>0</v>
      </c>
    </row>
    <row r="27" spans="1:11" ht="18" customHeight="1">
      <c r="A27" s="395" t="s">
        <v>108</v>
      </c>
      <c r="B27" s="31">
        <v>1151</v>
      </c>
      <c r="C27" s="31"/>
      <c r="D27" s="31"/>
      <c r="E27" s="31"/>
      <c r="F27" s="31" t="s">
        <v>728</v>
      </c>
      <c r="G27" s="263">
        <v>0</v>
      </c>
      <c r="H27" s="368">
        <v>0</v>
      </c>
      <c r="I27" s="499"/>
      <c r="J27" s="48"/>
      <c r="K27" s="674">
        <f t="shared" si="0"/>
        <v>0</v>
      </c>
    </row>
    <row r="28" spans="1:11" ht="18" customHeight="1">
      <c r="A28" s="395" t="s">
        <v>111</v>
      </c>
      <c r="B28" s="31">
        <v>1152</v>
      </c>
      <c r="C28" s="31"/>
      <c r="D28" s="31"/>
      <c r="E28" s="31"/>
      <c r="F28" s="31" t="s">
        <v>728</v>
      </c>
      <c r="G28" s="263">
        <v>0</v>
      </c>
      <c r="H28" s="368">
        <v>0</v>
      </c>
      <c r="I28" s="499"/>
      <c r="J28" s="48"/>
      <c r="K28" s="674">
        <f t="shared" si="0"/>
        <v>0</v>
      </c>
    </row>
    <row r="29" spans="1:13" ht="18" customHeight="1">
      <c r="A29" s="395" t="s">
        <v>124</v>
      </c>
      <c r="B29" s="31">
        <v>1151</v>
      </c>
      <c r="C29" s="31"/>
      <c r="D29" s="31"/>
      <c r="E29" s="31"/>
      <c r="F29" s="31" t="s">
        <v>729</v>
      </c>
      <c r="G29" s="263">
        <v>555</v>
      </c>
      <c r="H29" s="368">
        <v>0</v>
      </c>
      <c r="I29" s="499">
        <v>913</v>
      </c>
      <c r="J29" s="48"/>
      <c r="K29" s="674">
        <f t="shared" si="0"/>
        <v>913</v>
      </c>
      <c r="M29" s="689" t="s">
        <v>1021</v>
      </c>
    </row>
    <row r="30" spans="1:11" ht="18" customHeight="1">
      <c r="A30" s="395" t="s">
        <v>127</v>
      </c>
      <c r="B30" s="31">
        <v>1152</v>
      </c>
      <c r="C30" s="31"/>
      <c r="D30" s="31"/>
      <c r="E30" s="31"/>
      <c r="F30" s="31" t="s">
        <v>729</v>
      </c>
      <c r="G30" s="263">
        <v>0</v>
      </c>
      <c r="H30" s="368">
        <v>0</v>
      </c>
      <c r="I30" s="499"/>
      <c r="J30" s="48"/>
      <c r="K30" s="674">
        <f t="shared" si="0"/>
        <v>0</v>
      </c>
    </row>
    <row r="31" spans="1:13" ht="18" customHeight="1">
      <c r="A31" s="395" t="s">
        <v>129</v>
      </c>
      <c r="B31" s="31">
        <v>1151</v>
      </c>
      <c r="C31" s="31"/>
      <c r="D31" s="31"/>
      <c r="E31" s="31"/>
      <c r="F31" s="31" t="s">
        <v>730</v>
      </c>
      <c r="G31" s="263">
        <v>574</v>
      </c>
      <c r="H31" s="368">
        <v>0</v>
      </c>
      <c r="I31" s="499">
        <v>822.5</v>
      </c>
      <c r="J31" s="48"/>
      <c r="K31" s="674">
        <f t="shared" si="0"/>
        <v>822.5</v>
      </c>
      <c r="M31" s="689" t="s">
        <v>1021</v>
      </c>
    </row>
    <row r="32" spans="1:11" ht="18" customHeight="1">
      <c r="A32" s="395" t="s">
        <v>132</v>
      </c>
      <c r="B32" s="31">
        <v>1152</v>
      </c>
      <c r="C32" s="31"/>
      <c r="D32" s="31"/>
      <c r="E32" s="31"/>
      <c r="F32" s="31" t="s">
        <v>730</v>
      </c>
      <c r="G32" s="263">
        <v>0</v>
      </c>
      <c r="H32" s="368">
        <v>0</v>
      </c>
      <c r="I32" s="499"/>
      <c r="J32" s="48"/>
      <c r="K32" s="674">
        <f t="shared" si="0"/>
        <v>0</v>
      </c>
    </row>
    <row r="33" spans="1:11" ht="18" customHeight="1">
      <c r="A33" s="395" t="s">
        <v>135</v>
      </c>
      <c r="B33" s="31">
        <v>1151</v>
      </c>
      <c r="C33" s="31"/>
      <c r="D33" s="31"/>
      <c r="E33" s="31"/>
      <c r="F33" s="31" t="s">
        <v>731</v>
      </c>
      <c r="G33" s="263">
        <v>92</v>
      </c>
      <c r="H33" s="368">
        <v>0</v>
      </c>
      <c r="I33" s="499"/>
      <c r="J33" s="48"/>
      <c r="K33" s="674">
        <f t="shared" si="0"/>
        <v>0</v>
      </c>
    </row>
    <row r="34" spans="1:11" ht="18" customHeight="1">
      <c r="A34" s="395" t="s">
        <v>137</v>
      </c>
      <c r="B34" s="31">
        <v>1152</v>
      </c>
      <c r="C34" s="31"/>
      <c r="D34" s="31"/>
      <c r="E34" s="31"/>
      <c r="F34" s="31" t="s">
        <v>731</v>
      </c>
      <c r="G34" s="263">
        <v>16</v>
      </c>
      <c r="H34" s="368">
        <v>0</v>
      </c>
      <c r="I34" s="499"/>
      <c r="J34" s="48"/>
      <c r="K34" s="674">
        <f t="shared" si="0"/>
        <v>0</v>
      </c>
    </row>
    <row r="35" spans="1:11" ht="18" customHeight="1">
      <c r="A35" s="395" t="s">
        <v>140</v>
      </c>
      <c r="B35" s="31">
        <v>1151</v>
      </c>
      <c r="C35" s="31"/>
      <c r="D35" s="31"/>
      <c r="E35" s="31"/>
      <c r="F35" s="31" t="s">
        <v>821</v>
      </c>
      <c r="G35" s="263">
        <v>85</v>
      </c>
      <c r="H35" s="368">
        <v>0</v>
      </c>
      <c r="I35" s="499"/>
      <c r="J35" s="48"/>
      <c r="K35" s="674">
        <f t="shared" si="0"/>
        <v>0</v>
      </c>
    </row>
    <row r="36" spans="1:11" ht="18" customHeight="1">
      <c r="A36" s="395" t="s">
        <v>142</v>
      </c>
      <c r="B36" s="31">
        <v>1152</v>
      </c>
      <c r="C36" s="31"/>
      <c r="D36" s="31"/>
      <c r="E36" s="31"/>
      <c r="F36" s="31" t="s">
        <v>821</v>
      </c>
      <c r="G36" s="263">
        <v>0</v>
      </c>
      <c r="H36" s="368">
        <v>0</v>
      </c>
      <c r="I36" s="499"/>
      <c r="J36" s="48"/>
      <c r="K36" s="674">
        <f t="shared" si="0"/>
        <v>0</v>
      </c>
    </row>
    <row r="37" spans="1:11" ht="18" customHeight="1">
      <c r="A37" s="395" t="s">
        <v>145</v>
      </c>
      <c r="B37" s="31">
        <v>1151</v>
      </c>
      <c r="C37" s="31"/>
      <c r="D37" s="31"/>
      <c r="E37" s="31"/>
      <c r="F37" s="31" t="s">
        <v>732</v>
      </c>
      <c r="G37" s="263">
        <v>0</v>
      </c>
      <c r="H37" s="368">
        <v>0</v>
      </c>
      <c r="I37" s="499"/>
      <c r="J37" s="48"/>
      <c r="K37" s="674">
        <f t="shared" si="0"/>
        <v>0</v>
      </c>
    </row>
    <row r="38" spans="1:11" ht="18" customHeight="1">
      <c r="A38" s="395" t="s">
        <v>147</v>
      </c>
      <c r="B38" s="31">
        <v>1152</v>
      </c>
      <c r="C38" s="31"/>
      <c r="D38" s="31"/>
      <c r="E38" s="31"/>
      <c r="F38" s="31" t="s">
        <v>732</v>
      </c>
      <c r="G38" s="263">
        <v>0</v>
      </c>
      <c r="H38" s="368">
        <v>0</v>
      </c>
      <c r="I38" s="499"/>
      <c r="J38" s="48"/>
      <c r="K38" s="674">
        <f t="shared" si="0"/>
        <v>0</v>
      </c>
    </row>
    <row r="39" spans="1:11" ht="18" customHeight="1">
      <c r="A39" s="395" t="s">
        <v>148</v>
      </c>
      <c r="B39" s="31">
        <v>1151</v>
      </c>
      <c r="C39" s="31"/>
      <c r="D39" s="31"/>
      <c r="E39" s="31"/>
      <c r="F39" s="31" t="s">
        <v>733</v>
      </c>
      <c r="G39" s="263">
        <v>101</v>
      </c>
      <c r="H39" s="368">
        <v>0</v>
      </c>
      <c r="I39" s="499">
        <v>155.8</v>
      </c>
      <c r="J39" s="48"/>
      <c r="K39" s="674">
        <f t="shared" si="0"/>
        <v>155.8</v>
      </c>
    </row>
    <row r="40" spans="1:11" ht="18" customHeight="1">
      <c r="A40" s="395" t="s">
        <v>149</v>
      </c>
      <c r="B40" s="31">
        <v>1152</v>
      </c>
      <c r="C40" s="31"/>
      <c r="D40" s="31"/>
      <c r="E40" s="31"/>
      <c r="F40" s="31" t="s">
        <v>733</v>
      </c>
      <c r="G40" s="263">
        <v>12</v>
      </c>
      <c r="H40" s="368">
        <v>0</v>
      </c>
      <c r="I40" s="499"/>
      <c r="J40" s="48"/>
      <c r="K40" s="674">
        <f t="shared" si="0"/>
        <v>0</v>
      </c>
    </row>
    <row r="41" spans="1:11" ht="18" customHeight="1">
      <c r="A41" s="395" t="s">
        <v>152</v>
      </c>
      <c r="B41" s="31">
        <v>1151</v>
      </c>
      <c r="C41" s="31"/>
      <c r="D41" s="31"/>
      <c r="E41" s="31"/>
      <c r="F41" s="31" t="s">
        <v>734</v>
      </c>
      <c r="G41" s="263">
        <v>0</v>
      </c>
      <c r="H41" s="368">
        <v>0</v>
      </c>
      <c r="I41" s="499"/>
      <c r="J41" s="48"/>
      <c r="K41" s="674">
        <f t="shared" si="0"/>
        <v>0</v>
      </c>
    </row>
    <row r="42" spans="1:11" ht="18" customHeight="1">
      <c r="A42" s="395" t="s">
        <v>153</v>
      </c>
      <c r="B42" s="31">
        <v>1152</v>
      </c>
      <c r="C42" s="31"/>
      <c r="D42" s="31"/>
      <c r="E42" s="31"/>
      <c r="F42" s="31" t="s">
        <v>734</v>
      </c>
      <c r="G42" s="263">
        <v>0</v>
      </c>
      <c r="H42" s="368">
        <v>0</v>
      </c>
      <c r="I42" s="499"/>
      <c r="J42" s="48"/>
      <c r="K42" s="674">
        <f t="shared" si="0"/>
        <v>0</v>
      </c>
    </row>
    <row r="43" spans="1:13" ht="18" customHeight="1">
      <c r="A43" s="395" t="s">
        <v>186</v>
      </c>
      <c r="B43" s="31">
        <v>1151</v>
      </c>
      <c r="C43" s="31"/>
      <c r="D43" s="31"/>
      <c r="E43" s="31"/>
      <c r="F43" s="31" t="s">
        <v>735</v>
      </c>
      <c r="G43" s="263">
        <v>692</v>
      </c>
      <c r="H43" s="368">
        <v>0</v>
      </c>
      <c r="I43" s="499">
        <v>0</v>
      </c>
      <c r="J43" s="48"/>
      <c r="K43" s="674">
        <f t="shared" si="0"/>
        <v>0</v>
      </c>
      <c r="M43" s="689" t="s">
        <v>1020</v>
      </c>
    </row>
    <row r="44" spans="1:11" ht="18" customHeight="1">
      <c r="A44" s="395" t="s">
        <v>189</v>
      </c>
      <c r="B44" s="31">
        <v>1152</v>
      </c>
      <c r="C44" s="31"/>
      <c r="D44" s="31"/>
      <c r="E44" s="31"/>
      <c r="F44" s="31" t="s">
        <v>735</v>
      </c>
      <c r="G44" s="263">
        <v>0</v>
      </c>
      <c r="H44" s="368">
        <v>0</v>
      </c>
      <c r="I44" s="499"/>
      <c r="J44" s="48"/>
      <c r="K44" s="674">
        <f t="shared" si="0"/>
        <v>0</v>
      </c>
    </row>
    <row r="45" spans="1:11" ht="18" customHeight="1" thickBot="1">
      <c r="A45" s="396" t="s">
        <v>192</v>
      </c>
      <c r="B45" s="397">
        <v>71</v>
      </c>
      <c r="C45" s="397"/>
      <c r="D45" s="397"/>
      <c r="E45" s="397"/>
      <c r="F45" s="397" t="s">
        <v>736</v>
      </c>
      <c r="G45" s="398">
        <v>0</v>
      </c>
      <c r="H45" s="399">
        <v>0</v>
      </c>
      <c r="I45" s="500"/>
      <c r="J45" s="605"/>
      <c r="K45" s="675">
        <f t="shared" si="0"/>
        <v>0</v>
      </c>
    </row>
    <row r="46" spans="1:11" ht="18" customHeight="1">
      <c r="A46" s="256"/>
      <c r="B46" s="256"/>
      <c r="C46" s="256"/>
      <c r="D46" s="256"/>
      <c r="E46" s="256"/>
      <c r="F46" s="256"/>
      <c r="G46" s="258"/>
      <c r="H46" s="258"/>
      <c r="I46" s="258"/>
      <c r="J46" s="29"/>
      <c r="K46" s="17"/>
    </row>
    <row r="47" spans="1:10" ht="12.75">
      <c r="A47" s="28"/>
      <c r="B47" s="28"/>
      <c r="C47" s="28"/>
      <c r="D47" s="28"/>
      <c r="E47" s="28"/>
      <c r="F47" s="28"/>
      <c r="G47" s="80"/>
      <c r="H47" s="29"/>
      <c r="I47" s="80"/>
      <c r="J47" s="28"/>
    </row>
    <row r="48" spans="1:10" ht="12.75">
      <c r="A48" s="28"/>
      <c r="B48" s="28"/>
      <c r="C48" s="28"/>
      <c r="D48" s="28"/>
      <c r="E48" s="28"/>
      <c r="F48" s="28"/>
      <c r="G48" s="80"/>
      <c r="H48" s="29"/>
      <c r="I48" s="80"/>
      <c r="J48" s="28"/>
    </row>
    <row r="49" spans="1:10" ht="12.75">
      <c r="A49" s="28"/>
      <c r="B49" s="28"/>
      <c r="C49" s="28"/>
      <c r="D49" s="28"/>
      <c r="E49" s="28"/>
      <c r="F49" s="28"/>
      <c r="G49" s="80"/>
      <c r="H49" s="29"/>
      <c r="I49" s="80"/>
      <c r="J49" s="28"/>
    </row>
    <row r="50" spans="1:10" ht="12.75">
      <c r="A50" s="28"/>
      <c r="B50" s="28"/>
      <c r="C50" s="28"/>
      <c r="D50" s="28"/>
      <c r="E50" s="28"/>
      <c r="F50" s="28"/>
      <c r="G50" s="80"/>
      <c r="H50" s="29"/>
      <c r="I50" s="80"/>
      <c r="J50" s="28"/>
    </row>
    <row r="51" spans="1:10" ht="12.75">
      <c r="A51" s="28"/>
      <c r="B51" s="28"/>
      <c r="C51" s="28"/>
      <c r="D51" s="28"/>
      <c r="E51" s="28"/>
      <c r="F51" s="28"/>
      <c r="G51" s="80"/>
      <c r="H51" s="29"/>
      <c r="I51" s="80"/>
      <c r="J51" s="28"/>
    </row>
    <row r="52" spans="1:10" ht="12.75">
      <c r="A52" s="28"/>
      <c r="B52" s="28"/>
      <c r="C52" s="28"/>
      <c r="D52" s="28"/>
      <c r="E52" s="28"/>
      <c r="F52" s="28"/>
      <c r="G52" s="80"/>
      <c r="H52" s="29"/>
      <c r="I52" s="80"/>
      <c r="J52" s="28"/>
    </row>
    <row r="53" spans="1:10" ht="12.75">
      <c r="A53" s="28"/>
      <c r="B53" s="28"/>
      <c r="C53" s="28"/>
      <c r="D53" s="28"/>
      <c r="E53" s="28"/>
      <c r="F53" s="28"/>
      <c r="G53" s="80"/>
      <c r="H53" s="29"/>
      <c r="I53" s="80"/>
      <c r="J53" s="28"/>
    </row>
    <row r="54" spans="1:10" ht="12.75">
      <c r="A54" s="28"/>
      <c r="B54" s="28"/>
      <c r="C54" s="28"/>
      <c r="D54" s="28"/>
      <c r="E54" s="28"/>
      <c r="F54" s="28"/>
      <c r="G54" s="80"/>
      <c r="H54" s="29"/>
      <c r="I54" s="80"/>
      <c r="J54" s="28"/>
    </row>
    <row r="55" spans="1:10" ht="12.75">
      <c r="A55" s="28"/>
      <c r="B55" s="28"/>
      <c r="C55" s="28"/>
      <c r="D55" s="28"/>
      <c r="E55" s="28"/>
      <c r="F55" s="28"/>
      <c r="G55" s="80"/>
      <c r="H55" s="29"/>
      <c r="I55" s="80"/>
      <c r="J55" s="28"/>
    </row>
    <row r="56" spans="1:10" ht="12.75">
      <c r="A56" s="28"/>
      <c r="B56" s="28"/>
      <c r="C56" s="28"/>
      <c r="D56" s="28"/>
      <c r="E56" s="28"/>
      <c r="F56" s="28"/>
      <c r="G56" s="80"/>
      <c r="H56" s="29"/>
      <c r="I56" s="80"/>
      <c r="J56" s="28"/>
    </row>
    <row r="57" spans="1:10" ht="12.75">
      <c r="A57" s="28"/>
      <c r="B57" s="28"/>
      <c r="C57" s="28"/>
      <c r="D57" s="28"/>
      <c r="E57" s="28"/>
      <c r="F57" s="28"/>
      <c r="G57" s="80"/>
      <c r="H57" s="29"/>
      <c r="I57" s="80"/>
      <c r="J57" s="28"/>
    </row>
    <row r="58" spans="1:10" ht="12.75">
      <c r="A58" s="28"/>
      <c r="B58" s="28"/>
      <c r="C58" s="28"/>
      <c r="D58" s="28"/>
      <c r="E58" s="28"/>
      <c r="F58" s="28"/>
      <c r="G58" s="80"/>
      <c r="H58" s="29"/>
      <c r="I58" s="80"/>
      <c r="J58" s="28"/>
    </row>
    <row r="59" spans="1:10" ht="12.75">
      <c r="A59" s="28"/>
      <c r="B59" s="28"/>
      <c r="C59" s="28"/>
      <c r="D59" s="28"/>
      <c r="E59" s="28"/>
      <c r="F59" s="28"/>
      <c r="G59" s="80"/>
      <c r="H59" s="29"/>
      <c r="I59" s="80"/>
      <c r="J59" s="28"/>
    </row>
    <row r="60" spans="1:10" ht="12.75">
      <c r="A60" s="28"/>
      <c r="B60" s="28"/>
      <c r="C60" s="28"/>
      <c r="D60" s="28"/>
      <c r="E60" s="28"/>
      <c r="F60" s="28"/>
      <c r="G60" s="80"/>
      <c r="H60" s="29"/>
      <c r="I60" s="80"/>
      <c r="J60" s="28"/>
    </row>
    <row r="61" spans="1:10" ht="12.75">
      <c r="A61" s="28"/>
      <c r="B61" s="28"/>
      <c r="C61" s="28"/>
      <c r="D61" s="28"/>
      <c r="E61" s="28"/>
      <c r="F61" s="28"/>
      <c r="G61" s="80"/>
      <c r="H61" s="29"/>
      <c r="I61" s="80"/>
      <c r="J61" s="28"/>
    </row>
    <row r="62" spans="1:10" ht="12.75">
      <c r="A62" s="28"/>
      <c r="B62" s="28"/>
      <c r="C62" s="28"/>
      <c r="D62" s="28"/>
      <c r="E62" s="28"/>
      <c r="F62" s="28"/>
      <c r="G62" s="80"/>
      <c r="H62" s="29"/>
      <c r="I62" s="80"/>
      <c r="J62" s="28"/>
    </row>
    <row r="63" spans="1:10" ht="12.75">
      <c r="A63" s="28"/>
      <c r="B63" s="28"/>
      <c r="C63" s="28"/>
      <c r="D63" s="28"/>
      <c r="E63" s="28"/>
      <c r="F63" s="28"/>
      <c r="G63" s="80"/>
      <c r="H63" s="29"/>
      <c r="I63" s="80"/>
      <c r="J63" s="28"/>
    </row>
    <row r="64" spans="1:10" ht="12.75">
      <c r="A64" s="28"/>
      <c r="B64" s="28"/>
      <c r="C64" s="28"/>
      <c r="D64" s="28"/>
      <c r="E64" s="28"/>
      <c r="F64" s="28"/>
      <c r="G64" s="80"/>
      <c r="H64" s="29"/>
      <c r="I64" s="80"/>
      <c r="J64" s="28"/>
    </row>
    <row r="65" spans="1:10" ht="12.75">
      <c r="A65" s="28"/>
      <c r="B65" s="28"/>
      <c r="C65" s="28"/>
      <c r="D65" s="28"/>
      <c r="E65" s="28"/>
      <c r="F65" s="28"/>
      <c r="G65" s="80"/>
      <c r="H65" s="29"/>
      <c r="I65" s="80"/>
      <c r="J65" s="28"/>
    </row>
    <row r="66" spans="1:10" ht="12.75">
      <c r="A66" s="28"/>
      <c r="B66" s="28"/>
      <c r="C66" s="28"/>
      <c r="D66" s="28"/>
      <c r="E66" s="28"/>
      <c r="F66" s="28"/>
      <c r="G66" s="80"/>
      <c r="H66" s="29"/>
      <c r="I66" s="80"/>
      <c r="J66" s="28"/>
    </row>
    <row r="67" spans="1:10" ht="12.75">
      <c r="A67" s="28"/>
      <c r="B67" s="28"/>
      <c r="C67" s="28"/>
      <c r="D67" s="28"/>
      <c r="E67" s="28"/>
      <c r="F67" s="28"/>
      <c r="G67" s="80"/>
      <c r="H67" s="29"/>
      <c r="I67" s="80"/>
      <c r="J67" s="28"/>
    </row>
    <row r="68" spans="1:10" ht="12.75">
      <c r="A68" s="28"/>
      <c r="B68" s="28"/>
      <c r="C68" s="28"/>
      <c r="D68" s="28"/>
      <c r="E68" s="28"/>
      <c r="F68" s="28"/>
      <c r="G68" s="80"/>
      <c r="H68" s="29"/>
      <c r="I68" s="80"/>
      <c r="J68" s="28"/>
    </row>
    <row r="69" spans="1:10" ht="12.75">
      <c r="A69" s="28"/>
      <c r="B69" s="28"/>
      <c r="C69" s="28"/>
      <c r="D69" s="28"/>
      <c r="E69" s="28"/>
      <c r="F69" s="28"/>
      <c r="G69" s="80"/>
      <c r="H69" s="29"/>
      <c r="I69" s="80"/>
      <c r="J69" s="28"/>
    </row>
    <row r="70" spans="1:10" ht="12.75">
      <c r="A70" s="28"/>
      <c r="B70" s="28"/>
      <c r="C70" s="28"/>
      <c r="D70" s="28"/>
      <c r="E70" s="28"/>
      <c r="F70" s="28"/>
      <c r="G70" s="80"/>
      <c r="H70" s="29"/>
      <c r="I70" s="80"/>
      <c r="J70" s="28"/>
    </row>
    <row r="71" spans="1:10" ht="12.75">
      <c r="A71" s="28"/>
      <c r="B71" s="28"/>
      <c r="C71" s="28"/>
      <c r="D71" s="28"/>
      <c r="E71" s="28"/>
      <c r="F71" s="28"/>
      <c r="G71" s="80"/>
      <c r="H71" s="29"/>
      <c r="I71" s="80"/>
      <c r="J71" s="28"/>
    </row>
    <row r="72" spans="1:10" ht="12.75">
      <c r="A72" s="28"/>
      <c r="B72" s="28"/>
      <c r="C72" s="28"/>
      <c r="D72" s="28"/>
      <c r="E72" s="28"/>
      <c r="F72" s="28"/>
      <c r="G72" s="80"/>
      <c r="H72" s="29"/>
      <c r="I72" s="80"/>
      <c r="J72" s="28"/>
    </row>
    <row r="73" spans="1:10" ht="12.75">
      <c r="A73" s="28"/>
      <c r="B73" s="28"/>
      <c r="C73" s="28"/>
      <c r="D73" s="28"/>
      <c r="E73" s="28"/>
      <c r="F73" s="28"/>
      <c r="G73" s="80"/>
      <c r="H73" s="29"/>
      <c r="I73" s="80"/>
      <c r="J73" s="28"/>
    </row>
    <row r="74" spans="1:10" ht="12.75">
      <c r="A74" s="28"/>
      <c r="B74" s="28"/>
      <c r="C74" s="28"/>
      <c r="D74" s="28"/>
      <c r="E74" s="28"/>
      <c r="F74" s="28"/>
      <c r="G74" s="80"/>
      <c r="H74" s="29"/>
      <c r="I74" s="80"/>
      <c r="J74" s="28"/>
    </row>
    <row r="75" spans="1:10" ht="12.75">
      <c r="A75" s="28"/>
      <c r="B75" s="28"/>
      <c r="C75" s="28"/>
      <c r="D75" s="28"/>
      <c r="E75" s="28"/>
      <c r="F75" s="28"/>
      <c r="G75" s="80"/>
      <c r="H75" s="29"/>
      <c r="I75" s="80"/>
      <c r="J75" s="28"/>
    </row>
    <row r="76" spans="1:10" ht="12.75">
      <c r="A76" s="28"/>
      <c r="B76" s="28"/>
      <c r="C76" s="28"/>
      <c r="D76" s="28"/>
      <c r="E76" s="28"/>
      <c r="F76" s="28"/>
      <c r="G76" s="80"/>
      <c r="H76" s="29"/>
      <c r="I76" s="80"/>
      <c r="J76" s="28"/>
    </row>
    <row r="77" spans="1:10" ht="12.75">
      <c r="A77" s="28"/>
      <c r="B77" s="28"/>
      <c r="C77" s="28"/>
      <c r="D77" s="28"/>
      <c r="E77" s="28"/>
      <c r="F77" s="28"/>
      <c r="G77" s="80"/>
      <c r="H77" s="29"/>
      <c r="I77" s="80"/>
      <c r="J77" s="28"/>
    </row>
    <row r="78" spans="1:10" ht="12.75">
      <c r="A78" s="28"/>
      <c r="B78" s="28"/>
      <c r="C78" s="28"/>
      <c r="D78" s="28"/>
      <c r="E78" s="28"/>
      <c r="F78" s="28"/>
      <c r="G78" s="80"/>
      <c r="H78" s="29"/>
      <c r="I78" s="80"/>
      <c r="J78" s="28"/>
    </row>
    <row r="79" spans="1:10" ht="12.75">
      <c r="A79" s="28"/>
      <c r="B79" s="28"/>
      <c r="C79" s="28"/>
      <c r="D79" s="28"/>
      <c r="E79" s="28"/>
      <c r="F79" s="28"/>
      <c r="G79" s="80"/>
      <c r="H79" s="29"/>
      <c r="I79" s="80"/>
      <c r="J79" s="28"/>
    </row>
    <row r="80" spans="1:10" ht="12.75">
      <c r="A80" s="28"/>
      <c r="B80" s="28"/>
      <c r="C80" s="28"/>
      <c r="D80" s="28"/>
      <c r="E80" s="28"/>
      <c r="F80" s="28"/>
      <c r="G80" s="80"/>
      <c r="H80" s="29"/>
      <c r="I80" s="80"/>
      <c r="J80" s="28"/>
    </row>
    <row r="81" spans="1:10" ht="12.75">
      <c r="A81" s="28"/>
      <c r="B81" s="28"/>
      <c r="C81" s="28"/>
      <c r="D81" s="28"/>
      <c r="E81" s="28"/>
      <c r="F81" s="28"/>
      <c r="G81" s="80"/>
      <c r="H81" s="29"/>
      <c r="I81" s="80"/>
      <c r="J81" s="28"/>
    </row>
    <row r="82" spans="1:10" ht="12.75">
      <c r="A82" s="28"/>
      <c r="B82" s="28"/>
      <c r="C82" s="28"/>
      <c r="D82" s="28"/>
      <c r="E82" s="28"/>
      <c r="F82" s="28"/>
      <c r="G82" s="80"/>
      <c r="H82" s="29"/>
      <c r="I82" s="80"/>
      <c r="J82" s="28"/>
    </row>
    <row r="83" spans="1:10" ht="12.75">
      <c r="A83" s="28"/>
      <c r="B83" s="28"/>
      <c r="C83" s="28"/>
      <c r="D83" s="28"/>
      <c r="E83" s="28"/>
      <c r="F83" s="28"/>
      <c r="G83" s="80"/>
      <c r="H83" s="29"/>
      <c r="I83" s="80"/>
      <c r="J83" s="28"/>
    </row>
    <row r="84" spans="1:10" ht="12.75">
      <c r="A84" s="28"/>
      <c r="B84" s="28"/>
      <c r="C84" s="28"/>
      <c r="D84" s="28"/>
      <c r="E84" s="28"/>
      <c r="F84" s="28"/>
      <c r="G84" s="80"/>
      <c r="H84" s="29"/>
      <c r="I84" s="80"/>
      <c r="J84" s="28"/>
    </row>
    <row r="85" spans="1:10" ht="12.75">
      <c r="A85" s="28"/>
      <c r="B85" s="28"/>
      <c r="C85" s="28"/>
      <c r="D85" s="28"/>
      <c r="E85" s="28"/>
      <c r="F85" s="28"/>
      <c r="G85" s="80"/>
      <c r="H85" s="29"/>
      <c r="I85" s="80"/>
      <c r="J85" s="28"/>
    </row>
    <row r="86" spans="1:10" ht="12.75">
      <c r="A86" s="28"/>
      <c r="B86" s="28"/>
      <c r="C86" s="28"/>
      <c r="D86" s="28"/>
      <c r="E86" s="28"/>
      <c r="F86" s="28"/>
      <c r="G86" s="80"/>
      <c r="H86" s="29"/>
      <c r="I86" s="80"/>
      <c r="J86" s="28"/>
    </row>
    <row r="87" spans="1:10" ht="12.75">
      <c r="A87" s="28"/>
      <c r="B87" s="28"/>
      <c r="C87" s="28"/>
      <c r="D87" s="28"/>
      <c r="E87" s="28"/>
      <c r="F87" s="28"/>
      <c r="G87" s="80"/>
      <c r="H87" s="29"/>
      <c r="I87" s="80"/>
      <c r="J87" s="28"/>
    </row>
    <row r="88" spans="1:10" ht="12.75">
      <c r="A88" s="28"/>
      <c r="B88" s="28"/>
      <c r="C88" s="28"/>
      <c r="D88" s="28"/>
      <c r="E88" s="28"/>
      <c r="F88" s="28"/>
      <c r="G88" s="80"/>
      <c r="H88" s="29"/>
      <c r="I88" s="80"/>
      <c r="J88" s="28"/>
    </row>
    <row r="89" spans="1:10" ht="12.75">
      <c r="A89" s="28"/>
      <c r="B89" s="28"/>
      <c r="C89" s="28"/>
      <c r="D89" s="28"/>
      <c r="E89" s="28"/>
      <c r="F89" s="28"/>
      <c r="G89" s="80"/>
      <c r="H89" s="29"/>
      <c r="I89" s="80"/>
      <c r="J89" s="28"/>
    </row>
    <row r="90" spans="1:10" ht="12.75">
      <c r="A90" s="28"/>
      <c r="B90" s="28"/>
      <c r="C90" s="28"/>
      <c r="D90" s="28"/>
      <c r="E90" s="28"/>
      <c r="F90" s="28"/>
      <c r="G90" s="80"/>
      <c r="H90" s="29"/>
      <c r="I90" s="80"/>
      <c r="J90" s="28"/>
    </row>
    <row r="91" spans="1:10" ht="12.75">
      <c r="A91" s="28"/>
      <c r="B91" s="28"/>
      <c r="C91" s="28"/>
      <c r="D91" s="28"/>
      <c r="E91" s="28"/>
      <c r="F91" s="28"/>
      <c r="G91" s="80"/>
      <c r="H91" s="29"/>
      <c r="I91" s="80"/>
      <c r="J91" s="28"/>
    </row>
    <row r="92" spans="1:10" ht="12.75">
      <c r="A92" s="28"/>
      <c r="B92" s="28"/>
      <c r="C92" s="28"/>
      <c r="D92" s="28"/>
      <c r="E92" s="28"/>
      <c r="F92" s="28"/>
      <c r="G92" s="80"/>
      <c r="H92" s="29"/>
      <c r="I92" s="80"/>
      <c r="J92" s="28"/>
    </row>
    <row r="93" spans="1:10" ht="12.75">
      <c r="A93" s="28"/>
      <c r="B93" s="28"/>
      <c r="C93" s="28"/>
      <c r="D93" s="28"/>
      <c r="E93" s="28"/>
      <c r="F93" s="28"/>
      <c r="G93" s="80"/>
      <c r="H93" s="29"/>
      <c r="I93" s="80"/>
      <c r="J93" s="28"/>
    </row>
    <row r="94" spans="1:10" ht="12.75">
      <c r="A94" s="28"/>
      <c r="B94" s="28"/>
      <c r="C94" s="28"/>
      <c r="D94" s="28"/>
      <c r="E94" s="28"/>
      <c r="F94" s="28"/>
      <c r="G94" s="80"/>
      <c r="H94" s="29"/>
      <c r="I94" s="80"/>
      <c r="J94" s="28"/>
    </row>
    <row r="95" spans="1:10" ht="12.75">
      <c r="A95" s="28"/>
      <c r="B95" s="28"/>
      <c r="C95" s="28"/>
      <c r="D95" s="28"/>
      <c r="E95" s="28"/>
      <c r="F95" s="28"/>
      <c r="G95" s="80"/>
      <c r="H95" s="29"/>
      <c r="I95" s="80"/>
      <c r="J95" s="28"/>
    </row>
    <row r="96" spans="1:10" ht="12.75">
      <c r="A96" s="28"/>
      <c r="B96" s="28"/>
      <c r="C96" s="28"/>
      <c r="D96" s="28"/>
      <c r="E96" s="28"/>
      <c r="F96" s="28"/>
      <c r="G96" s="80"/>
      <c r="H96" s="80"/>
      <c r="I96" s="80"/>
      <c r="J96" s="28"/>
    </row>
    <row r="97" spans="1:10" ht="12.75">
      <c r="A97" s="28"/>
      <c r="B97" s="28"/>
      <c r="C97" s="28"/>
      <c r="D97" s="28"/>
      <c r="E97" s="28"/>
      <c r="F97" s="28"/>
      <c r="G97" s="80"/>
      <c r="H97" s="80"/>
      <c r="I97" s="80"/>
      <c r="J97" s="28"/>
    </row>
    <row r="98" spans="1:10" ht="12.75">
      <c r="A98" s="28"/>
      <c r="B98" s="28"/>
      <c r="C98" s="28"/>
      <c r="D98" s="28"/>
      <c r="E98" s="28"/>
      <c r="F98" s="28"/>
      <c r="G98" s="80"/>
      <c r="H98" s="80"/>
      <c r="I98" s="80"/>
      <c r="J98" s="28"/>
    </row>
    <row r="99" spans="1:10" ht="12.75">
      <c r="A99" s="28"/>
      <c r="B99" s="28"/>
      <c r="C99" s="28"/>
      <c r="D99" s="28"/>
      <c r="E99" s="28"/>
      <c r="F99" s="28"/>
      <c r="G99" s="80"/>
      <c r="H99" s="80"/>
      <c r="I99" s="80"/>
      <c r="J99" s="28"/>
    </row>
    <row r="100" spans="1:10" ht="12.75">
      <c r="A100" s="28"/>
      <c r="B100" s="28"/>
      <c r="C100" s="28"/>
      <c r="D100" s="28"/>
      <c r="E100" s="28"/>
      <c r="F100" s="28"/>
      <c r="G100" s="80"/>
      <c r="H100" s="80"/>
      <c r="I100" s="80"/>
      <c r="J100" s="28"/>
    </row>
    <row r="101" spans="1:10" ht="12.75">
      <c r="A101" s="28"/>
      <c r="B101" s="28"/>
      <c r="C101" s="28"/>
      <c r="D101" s="28"/>
      <c r="E101" s="28"/>
      <c r="F101" s="28"/>
      <c r="G101" s="80"/>
      <c r="H101" s="80"/>
      <c r="I101" s="80"/>
      <c r="J101" s="28"/>
    </row>
    <row r="102" spans="1:10" ht="12.75">
      <c r="A102" s="28"/>
      <c r="B102" s="28"/>
      <c r="C102" s="28"/>
      <c r="D102" s="28"/>
      <c r="E102" s="28"/>
      <c r="F102" s="28"/>
      <c r="G102" s="80"/>
      <c r="H102" s="80"/>
      <c r="I102" s="80"/>
      <c r="J102" s="28"/>
    </row>
    <row r="103" spans="1:10" ht="12.75">
      <c r="A103" s="28"/>
      <c r="B103" s="28"/>
      <c r="C103" s="28"/>
      <c r="D103" s="28"/>
      <c r="E103" s="28"/>
      <c r="F103" s="28"/>
      <c r="G103" s="80"/>
      <c r="H103" s="80"/>
      <c r="I103" s="80"/>
      <c r="J103" s="28"/>
    </row>
    <row r="104" spans="1:10" ht="12.75">
      <c r="A104" s="28"/>
      <c r="B104" s="28"/>
      <c r="C104" s="28"/>
      <c r="D104" s="28"/>
      <c r="E104" s="28"/>
      <c r="F104" s="28"/>
      <c r="G104" s="80"/>
      <c r="H104" s="80"/>
      <c r="I104" s="80"/>
      <c r="J104" s="28"/>
    </row>
    <row r="105" spans="1:10" ht="12.75">
      <c r="A105" s="28"/>
      <c r="B105" s="28"/>
      <c r="C105" s="28"/>
      <c r="D105" s="28"/>
      <c r="E105" s="28"/>
      <c r="F105" s="28"/>
      <c r="G105" s="80"/>
      <c r="H105" s="80"/>
      <c r="I105" s="80"/>
      <c r="J105" s="28"/>
    </row>
    <row r="106" spans="1:10" ht="12.75">
      <c r="A106" s="28"/>
      <c r="B106" s="28"/>
      <c r="C106" s="28"/>
      <c r="D106" s="28"/>
      <c r="E106" s="28"/>
      <c r="F106" s="28"/>
      <c r="G106" s="80"/>
      <c r="H106" s="80"/>
      <c r="I106" s="80"/>
      <c r="J106" s="28"/>
    </row>
    <row r="107" spans="1:10" ht="12.75">
      <c r="A107" s="28"/>
      <c r="B107" s="28"/>
      <c r="C107" s="28"/>
      <c r="D107" s="28"/>
      <c r="E107" s="28"/>
      <c r="F107" s="28"/>
      <c r="G107" s="80"/>
      <c r="H107" s="80"/>
      <c r="I107" s="80"/>
      <c r="J107" s="28"/>
    </row>
    <row r="108" spans="1:10" ht="12.75">
      <c r="A108" s="28"/>
      <c r="B108" s="28"/>
      <c r="C108" s="28"/>
      <c r="D108" s="28"/>
      <c r="E108" s="28"/>
      <c r="F108" s="28"/>
      <c r="G108" s="80"/>
      <c r="H108" s="80"/>
      <c r="I108" s="80"/>
      <c r="J108" s="28"/>
    </row>
    <row r="109" spans="1:10" ht="12.75">
      <c r="A109" s="28"/>
      <c r="B109" s="28"/>
      <c r="C109" s="28"/>
      <c r="D109" s="28"/>
      <c r="E109" s="28"/>
      <c r="F109" s="28"/>
      <c r="G109" s="80"/>
      <c r="H109" s="80"/>
      <c r="I109" s="80"/>
      <c r="J109" s="28"/>
    </row>
    <row r="110" spans="1:10" ht="12.75">
      <c r="A110" s="28"/>
      <c r="B110" s="28"/>
      <c r="C110" s="28"/>
      <c r="D110" s="28"/>
      <c r="E110" s="28"/>
      <c r="F110" s="28"/>
      <c r="G110" s="80"/>
      <c r="H110" s="80"/>
      <c r="I110" s="80"/>
      <c r="J110" s="28"/>
    </row>
    <row r="111" spans="1:10" ht="12.75">
      <c r="A111" s="28"/>
      <c r="B111" s="28"/>
      <c r="C111" s="28"/>
      <c r="D111" s="28"/>
      <c r="E111" s="28"/>
      <c r="F111" s="28"/>
      <c r="G111" s="80"/>
      <c r="H111" s="80"/>
      <c r="I111" s="80"/>
      <c r="J111" s="28"/>
    </row>
    <row r="112" spans="1:10" ht="12.75">
      <c r="A112" s="28"/>
      <c r="B112" s="28"/>
      <c r="C112" s="28"/>
      <c r="D112" s="28"/>
      <c r="E112" s="28"/>
      <c r="F112" s="28"/>
      <c r="G112" s="80"/>
      <c r="H112" s="80"/>
      <c r="I112" s="80"/>
      <c r="J112" s="28"/>
    </row>
    <row r="113" spans="1:10" ht="12.75">
      <c r="A113" s="28"/>
      <c r="B113" s="28"/>
      <c r="C113" s="28"/>
      <c r="D113" s="28"/>
      <c r="E113" s="28"/>
      <c r="F113" s="28"/>
      <c r="G113" s="80"/>
      <c r="H113" s="80"/>
      <c r="I113" s="80"/>
      <c r="J113" s="28"/>
    </row>
    <row r="114" spans="1:10" ht="12.75">
      <c r="A114" s="28"/>
      <c r="B114" s="28"/>
      <c r="C114" s="28"/>
      <c r="D114" s="28"/>
      <c r="E114" s="28"/>
      <c r="F114" s="28"/>
      <c r="G114" s="80"/>
      <c r="H114" s="80"/>
      <c r="I114" s="80"/>
      <c r="J114" s="28"/>
    </row>
    <row r="115" spans="1:10" ht="12.75">
      <c r="A115" s="28"/>
      <c r="B115" s="28"/>
      <c r="C115" s="28"/>
      <c r="D115" s="28"/>
      <c r="E115" s="28"/>
      <c r="F115" s="28"/>
      <c r="G115" s="80"/>
      <c r="H115" s="80"/>
      <c r="I115" s="80"/>
      <c r="J115" s="28"/>
    </row>
    <row r="116" spans="1:10" ht="12.75">
      <c r="A116" s="28"/>
      <c r="B116" s="28"/>
      <c r="C116" s="28"/>
      <c r="D116" s="28"/>
      <c r="E116" s="28"/>
      <c r="F116" s="28"/>
      <c r="G116" s="80"/>
      <c r="H116" s="80"/>
      <c r="I116" s="80"/>
      <c r="J116" s="28"/>
    </row>
    <row r="117" spans="1:10" ht="12.75">
      <c r="A117" s="28"/>
      <c r="B117" s="28"/>
      <c r="C117" s="28"/>
      <c r="D117" s="28"/>
      <c r="E117" s="28"/>
      <c r="F117" s="28"/>
      <c r="G117" s="80"/>
      <c r="H117" s="80"/>
      <c r="I117" s="80"/>
      <c r="J117" s="28"/>
    </row>
    <row r="118" spans="1:10" ht="12.75">
      <c r="A118" s="28"/>
      <c r="B118" s="28"/>
      <c r="C118" s="28"/>
      <c r="D118" s="28"/>
      <c r="E118" s="28"/>
      <c r="F118" s="28"/>
      <c r="G118" s="80"/>
      <c r="H118" s="80"/>
      <c r="I118" s="80"/>
      <c r="J118" s="28"/>
    </row>
    <row r="119" spans="1:10" ht="12.75">
      <c r="A119" s="28"/>
      <c r="B119" s="28"/>
      <c r="C119" s="28"/>
      <c r="D119" s="28"/>
      <c r="E119" s="28"/>
      <c r="F119" s="28"/>
      <c r="G119" s="80"/>
      <c r="H119" s="80"/>
      <c r="I119" s="80"/>
      <c r="J119" s="28"/>
    </row>
    <row r="120" spans="1:10" ht="12.75">
      <c r="A120" s="28"/>
      <c r="B120" s="28"/>
      <c r="C120" s="28"/>
      <c r="D120" s="28"/>
      <c r="E120" s="28"/>
      <c r="F120" s="28"/>
      <c r="G120" s="80"/>
      <c r="H120" s="80"/>
      <c r="I120" s="80"/>
      <c r="J120" s="28"/>
    </row>
    <row r="121" spans="1:10" ht="12.75">
      <c r="A121" s="28"/>
      <c r="B121" s="28"/>
      <c r="C121" s="28"/>
      <c r="D121" s="28"/>
      <c r="E121" s="28"/>
      <c r="F121" s="28"/>
      <c r="G121" s="80"/>
      <c r="H121" s="80"/>
      <c r="I121" s="80"/>
      <c r="J121" s="28"/>
    </row>
    <row r="122" spans="1:10" ht="12.75">
      <c r="A122" s="28"/>
      <c r="B122" s="28"/>
      <c r="C122" s="28"/>
      <c r="D122" s="28"/>
      <c r="E122" s="28"/>
      <c r="F122" s="28"/>
      <c r="G122" s="80"/>
      <c r="H122" s="80"/>
      <c r="I122" s="80"/>
      <c r="J122" s="28"/>
    </row>
    <row r="123" spans="1:10" ht="12.75">
      <c r="A123" s="28"/>
      <c r="B123" s="28"/>
      <c r="C123" s="28"/>
      <c r="D123" s="28"/>
      <c r="E123" s="28"/>
      <c r="F123" s="28"/>
      <c r="G123" s="80"/>
      <c r="H123" s="80"/>
      <c r="I123" s="80"/>
      <c r="J123" s="28"/>
    </row>
    <row r="124" spans="1:10" ht="12.75">
      <c r="A124" s="28"/>
      <c r="B124" s="28"/>
      <c r="C124" s="28"/>
      <c r="D124" s="28"/>
      <c r="E124" s="28"/>
      <c r="F124" s="28"/>
      <c r="G124" s="80"/>
      <c r="H124" s="80"/>
      <c r="I124" s="80"/>
      <c r="J124" s="28"/>
    </row>
    <row r="125" spans="1:10" ht="12.75">
      <c r="A125" s="28"/>
      <c r="B125" s="28"/>
      <c r="C125" s="28"/>
      <c r="D125" s="28"/>
      <c r="E125" s="28"/>
      <c r="F125" s="28"/>
      <c r="G125" s="80"/>
      <c r="H125" s="80"/>
      <c r="I125" s="80"/>
      <c r="J125" s="28"/>
    </row>
    <row r="126" spans="1:10" ht="12.75">
      <c r="A126" s="28"/>
      <c r="B126" s="28"/>
      <c r="C126" s="28"/>
      <c r="D126" s="28"/>
      <c r="E126" s="28"/>
      <c r="F126" s="28"/>
      <c r="G126" s="80"/>
      <c r="H126" s="80"/>
      <c r="I126" s="80"/>
      <c r="J126" s="28"/>
    </row>
    <row r="127" spans="1:10" ht="12.75">
      <c r="A127" s="28"/>
      <c r="B127" s="28"/>
      <c r="C127" s="28"/>
      <c r="D127" s="28"/>
      <c r="E127" s="28"/>
      <c r="F127" s="28"/>
      <c r="G127" s="80"/>
      <c r="H127" s="80"/>
      <c r="I127" s="80"/>
      <c r="J127" s="28"/>
    </row>
    <row r="128" spans="1:10" ht="12.75">
      <c r="A128" s="28"/>
      <c r="B128" s="28"/>
      <c r="C128" s="28"/>
      <c r="D128" s="28"/>
      <c r="E128" s="28"/>
      <c r="F128" s="28"/>
      <c r="G128" s="80"/>
      <c r="H128" s="80"/>
      <c r="I128" s="80"/>
      <c r="J128" s="28"/>
    </row>
    <row r="129" spans="1:10" ht="12.75">
      <c r="A129" s="28"/>
      <c r="B129" s="28"/>
      <c r="C129" s="28"/>
      <c r="D129" s="28"/>
      <c r="E129" s="28"/>
      <c r="F129" s="28"/>
      <c r="G129" s="80"/>
      <c r="H129" s="80"/>
      <c r="I129" s="80"/>
      <c r="J129" s="28"/>
    </row>
    <row r="130" spans="1:10" ht="12.75">
      <c r="A130" s="28"/>
      <c r="B130" s="28"/>
      <c r="C130" s="28"/>
      <c r="D130" s="28"/>
      <c r="E130" s="28"/>
      <c r="F130" s="28"/>
      <c r="G130" s="80"/>
      <c r="H130" s="80"/>
      <c r="I130" s="80"/>
      <c r="J130" s="28"/>
    </row>
    <row r="131" spans="1:10" ht="12.75">
      <c r="A131" s="28"/>
      <c r="B131" s="28"/>
      <c r="C131" s="28"/>
      <c r="D131" s="28"/>
      <c r="E131" s="28"/>
      <c r="F131" s="28"/>
      <c r="G131" s="80"/>
      <c r="H131" s="80"/>
      <c r="I131" s="80"/>
      <c r="J131" s="28"/>
    </row>
    <row r="132" spans="1:10" ht="12.75">
      <c r="A132" s="28"/>
      <c r="B132" s="28"/>
      <c r="C132" s="28"/>
      <c r="D132" s="28"/>
      <c r="E132" s="28"/>
      <c r="F132" s="28"/>
      <c r="G132" s="80"/>
      <c r="H132" s="80"/>
      <c r="I132" s="80"/>
      <c r="J132" s="28"/>
    </row>
    <row r="133" spans="1:10" ht="12.75">
      <c r="A133" s="28"/>
      <c r="B133" s="28"/>
      <c r="C133" s="28"/>
      <c r="D133" s="28"/>
      <c r="E133" s="28"/>
      <c r="F133" s="28"/>
      <c r="G133" s="80"/>
      <c r="H133" s="80"/>
      <c r="I133" s="80"/>
      <c r="J133" s="28"/>
    </row>
    <row r="134" spans="1:10" ht="12.75">
      <c r="A134" s="28"/>
      <c r="B134" s="28"/>
      <c r="C134" s="28"/>
      <c r="D134" s="28"/>
      <c r="E134" s="28"/>
      <c r="F134" s="28"/>
      <c r="G134" s="80"/>
      <c r="H134" s="80"/>
      <c r="I134" s="80"/>
      <c r="J134" s="28"/>
    </row>
    <row r="135" spans="1:10" ht="12.75">
      <c r="A135" s="28"/>
      <c r="B135" s="28"/>
      <c r="C135" s="28"/>
      <c r="D135" s="28"/>
      <c r="E135" s="28"/>
      <c r="F135" s="28"/>
      <c r="G135" s="80"/>
      <c r="H135" s="80"/>
      <c r="I135" s="80"/>
      <c r="J135" s="28"/>
    </row>
    <row r="136" spans="1:10" ht="12.75">
      <c r="A136" s="28"/>
      <c r="B136" s="28"/>
      <c r="C136" s="28"/>
      <c r="D136" s="28"/>
      <c r="E136" s="28"/>
      <c r="F136" s="28"/>
      <c r="G136" s="80"/>
      <c r="H136" s="80"/>
      <c r="I136" s="80"/>
      <c r="J136" s="28"/>
    </row>
    <row r="137" spans="1:10" ht="12.75">
      <c r="A137" s="28"/>
      <c r="B137" s="28"/>
      <c r="C137" s="28"/>
      <c r="D137" s="28"/>
      <c r="E137" s="28"/>
      <c r="F137" s="28"/>
      <c r="G137" s="80"/>
      <c r="H137" s="80"/>
      <c r="I137" s="80"/>
      <c r="J137" s="2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K2"/>
  </mergeCells>
  <printOptions/>
  <pageMargins left="0.79" right="0.46" top="0.35" bottom="0.5" header="0.24" footer="0.34"/>
  <pageSetup horizontalDpi="300" verticalDpi="300" orientation="landscape" paperSize="9" r:id="rId3"/>
  <rowBreaks count="1" manualBreakCount="1">
    <brk id="29" max="25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4"/>
  <sheetViews>
    <sheetView zoomScale="85" zoomScaleNormal="85" zoomScalePageLayoutView="0" workbookViewId="0" topLeftCell="A1">
      <selection activeCell="A1" sqref="A1:K91"/>
    </sheetView>
  </sheetViews>
  <sheetFormatPr defaultColWidth="11.57421875" defaultRowHeight="12.75"/>
  <cols>
    <col min="1" max="1" width="3.7109375" style="19" customWidth="1"/>
    <col min="2" max="2" width="5.00390625" style="0" customWidth="1"/>
    <col min="3" max="3" width="6.57421875" style="0" customWidth="1"/>
    <col min="4" max="4" width="5.57421875" style="0" customWidth="1"/>
    <col min="5" max="5" width="8.57421875" style="0" customWidth="1"/>
    <col min="6" max="6" width="55.7109375" style="0" customWidth="1"/>
    <col min="7" max="7" width="10.00390625" style="17" customWidth="1"/>
    <col min="8" max="9" width="10.57421875" style="17" customWidth="1"/>
    <col min="10" max="11" width="11.57421875" style="0" customWidth="1"/>
    <col min="12" max="12" width="3.140625" style="0" customWidth="1"/>
    <col min="13" max="13" width="46.7109375" style="0" customWidth="1"/>
  </cols>
  <sheetData>
    <row r="1" spans="1:9" ht="34.5" customHeight="1" thickBot="1">
      <c r="A1" s="964" t="s">
        <v>737</v>
      </c>
      <c r="B1" s="964"/>
      <c r="C1" s="964"/>
      <c r="D1" s="964"/>
      <c r="E1" s="964"/>
      <c r="F1" s="964"/>
      <c r="G1" s="942"/>
      <c r="H1" s="942"/>
      <c r="I1" s="965"/>
    </row>
    <row r="2" spans="1:13" ht="12.75" customHeight="1" thickBot="1">
      <c r="A2" s="954"/>
      <c r="B2" s="956" t="s">
        <v>53</v>
      </c>
      <c r="C2" s="956" t="s">
        <v>711</v>
      </c>
      <c r="D2" s="956" t="s">
        <v>712</v>
      </c>
      <c r="E2" s="956" t="s">
        <v>713</v>
      </c>
      <c r="F2" s="958" t="s">
        <v>714</v>
      </c>
      <c r="G2" s="962" t="s">
        <v>37</v>
      </c>
      <c r="H2" s="963" t="s">
        <v>37</v>
      </c>
      <c r="I2" s="883"/>
      <c r="J2" s="783"/>
      <c r="K2" s="784"/>
      <c r="M2" s="695" t="s">
        <v>1008</v>
      </c>
    </row>
    <row r="3" spans="1:13" ht="39.75" customHeight="1" thickBot="1">
      <c r="A3" s="955"/>
      <c r="B3" s="957"/>
      <c r="C3" s="957"/>
      <c r="D3" s="957"/>
      <c r="E3" s="957"/>
      <c r="F3" s="959"/>
      <c r="G3" s="370" t="s">
        <v>829</v>
      </c>
      <c r="H3" s="371" t="s">
        <v>830</v>
      </c>
      <c r="I3" s="372" t="s">
        <v>878</v>
      </c>
      <c r="J3" s="371" t="s">
        <v>879</v>
      </c>
      <c r="K3" s="373" t="s">
        <v>880</v>
      </c>
      <c r="M3" s="690"/>
    </row>
    <row r="4" spans="1:13" s="20" customFormat="1" ht="12.75">
      <c r="A4" s="340" t="s">
        <v>38</v>
      </c>
      <c r="B4" s="250"/>
      <c r="C4" s="250">
        <v>100</v>
      </c>
      <c r="D4" s="250"/>
      <c r="E4" s="250"/>
      <c r="F4" s="341" t="s">
        <v>738</v>
      </c>
      <c r="G4" s="369">
        <f>SUM(G5+G9+G14)</f>
        <v>2019.5</v>
      </c>
      <c r="H4" s="369">
        <f>SUM(H5+H9+H14)</f>
        <v>1961.2999999999997</v>
      </c>
      <c r="I4" s="369">
        <f>SUM(I5+I9+I14)</f>
        <v>2140</v>
      </c>
      <c r="J4" s="369">
        <f>SUM(J5+J9+J14)</f>
        <v>0</v>
      </c>
      <c r="K4" s="369">
        <f>SUM(K5+K9+K14)</f>
        <v>2140</v>
      </c>
      <c r="M4" s="691"/>
    </row>
    <row r="5" spans="1:13" s="21" customFormat="1" ht="12.75">
      <c r="A5" s="252" t="s">
        <v>39</v>
      </c>
      <c r="B5" s="253"/>
      <c r="C5" s="253">
        <v>110</v>
      </c>
      <c r="D5" s="253"/>
      <c r="E5" s="253"/>
      <c r="F5" s="342" t="s">
        <v>739</v>
      </c>
      <c r="G5" s="343">
        <f>SUM(G6)</f>
        <v>1392</v>
      </c>
      <c r="H5" s="343">
        <f>SUM(H6)</f>
        <v>1396.6</v>
      </c>
      <c r="I5" s="343">
        <f aca="true" t="shared" si="0" ref="I5:K6">SUM(I6)</f>
        <v>1550</v>
      </c>
      <c r="J5" s="343">
        <f t="shared" si="0"/>
        <v>0</v>
      </c>
      <c r="K5" s="343">
        <f t="shared" si="0"/>
        <v>1550</v>
      </c>
      <c r="M5" s="692"/>
    </row>
    <row r="6" spans="1:13" s="22" customFormat="1" ht="12.75">
      <c r="A6" s="254" t="s">
        <v>40</v>
      </c>
      <c r="B6" s="255"/>
      <c r="C6" s="255"/>
      <c r="D6" s="255">
        <v>111</v>
      </c>
      <c r="E6" s="255"/>
      <c r="F6" s="344" t="s">
        <v>740</v>
      </c>
      <c r="G6" s="345">
        <f>SUM(G7)</f>
        <v>1392</v>
      </c>
      <c r="H6" s="345">
        <f>SUM(H7)</f>
        <v>1396.6</v>
      </c>
      <c r="I6" s="345">
        <f>SUM(I7:I8)</f>
        <v>1550</v>
      </c>
      <c r="J6" s="345">
        <f>SUM(J7:J8)</f>
        <v>0</v>
      </c>
      <c r="K6" s="345">
        <f t="shared" si="0"/>
        <v>1550</v>
      </c>
      <c r="M6" s="693"/>
    </row>
    <row r="7" spans="1:13" ht="12.75">
      <c r="A7" s="346" t="s">
        <v>42</v>
      </c>
      <c r="B7" s="31">
        <v>41</v>
      </c>
      <c r="C7" s="31"/>
      <c r="D7" s="31"/>
      <c r="E7" s="31">
        <v>111003</v>
      </c>
      <c r="F7" s="166" t="s">
        <v>741</v>
      </c>
      <c r="G7" s="347">
        <v>1392</v>
      </c>
      <c r="H7" s="347">
        <v>1396.6</v>
      </c>
      <c r="I7" s="558">
        <v>1550</v>
      </c>
      <c r="J7" s="363"/>
      <c r="K7" s="363">
        <f>I7+J7</f>
        <v>1550</v>
      </c>
      <c r="M7" s="960" t="s">
        <v>1012</v>
      </c>
    </row>
    <row r="8" spans="1:13" ht="12.75">
      <c r="A8" s="346"/>
      <c r="B8" s="31"/>
      <c r="C8" s="31"/>
      <c r="D8" s="31"/>
      <c r="E8" s="31">
        <v>111003</v>
      </c>
      <c r="F8" s="166" t="s">
        <v>886</v>
      </c>
      <c r="G8" s="347"/>
      <c r="H8" s="347"/>
      <c r="I8" s="559">
        <v>0</v>
      </c>
      <c r="J8" s="563"/>
      <c r="K8" s="363">
        <f>I8+J8</f>
        <v>0</v>
      </c>
      <c r="M8" s="961"/>
    </row>
    <row r="9" spans="1:13" ht="12.75">
      <c r="A9" s="346" t="s">
        <v>43</v>
      </c>
      <c r="B9" s="253"/>
      <c r="C9" s="253">
        <v>120</v>
      </c>
      <c r="D9" s="253"/>
      <c r="E9" s="253"/>
      <c r="F9" s="342" t="s">
        <v>742</v>
      </c>
      <c r="G9" s="343">
        <f>SUM(G10)</f>
        <v>414</v>
      </c>
      <c r="H9" s="343">
        <f>SUM(H10)</f>
        <v>390.09999999999997</v>
      </c>
      <c r="I9" s="343">
        <f>SUM(I10)</f>
        <v>402</v>
      </c>
      <c r="J9" s="343">
        <f>SUM(J10)</f>
        <v>0</v>
      </c>
      <c r="K9" s="343">
        <f>SUM(K10)</f>
        <v>402</v>
      </c>
      <c r="M9" s="690"/>
    </row>
    <row r="10" spans="1:13" ht="12.75">
      <c r="A10" s="346" t="s">
        <v>45</v>
      </c>
      <c r="B10" s="255"/>
      <c r="C10" s="255"/>
      <c r="D10" s="255">
        <v>121</v>
      </c>
      <c r="E10" s="255"/>
      <c r="F10" s="344" t="s">
        <v>743</v>
      </c>
      <c r="G10" s="345">
        <f>SUM(G11:G13)</f>
        <v>414</v>
      </c>
      <c r="H10" s="345">
        <f>SUM(H11:H13)</f>
        <v>390.09999999999997</v>
      </c>
      <c r="I10" s="345">
        <f>SUM(I11:I13)</f>
        <v>402</v>
      </c>
      <c r="J10" s="345">
        <f>SUM(J11:J13)</f>
        <v>0</v>
      </c>
      <c r="K10" s="345">
        <f>SUM(K11:K13)</f>
        <v>402</v>
      </c>
      <c r="M10" s="690"/>
    </row>
    <row r="11" spans="1:13" ht="12.75">
      <c r="A11" s="346" t="s">
        <v>47</v>
      </c>
      <c r="B11" s="31">
        <v>41</v>
      </c>
      <c r="C11" s="31"/>
      <c r="D11" s="31"/>
      <c r="E11" s="31">
        <v>121001</v>
      </c>
      <c r="F11" s="166" t="s">
        <v>744</v>
      </c>
      <c r="G11" s="347">
        <v>204</v>
      </c>
      <c r="H11" s="347">
        <v>187.7</v>
      </c>
      <c r="I11" s="558">
        <v>200</v>
      </c>
      <c r="J11" s="363"/>
      <c r="K11" s="363">
        <f>I11+J11</f>
        <v>200</v>
      </c>
      <c r="M11" s="690"/>
    </row>
    <row r="12" spans="1:13" ht="12.75">
      <c r="A12" s="346" t="s">
        <v>48</v>
      </c>
      <c r="B12" s="31">
        <v>41</v>
      </c>
      <c r="C12" s="31"/>
      <c r="D12" s="31"/>
      <c r="E12" s="31">
        <v>121002</v>
      </c>
      <c r="F12" s="166" t="s">
        <v>745</v>
      </c>
      <c r="G12" s="347">
        <v>200</v>
      </c>
      <c r="H12" s="347">
        <v>195.5</v>
      </c>
      <c r="I12" s="558">
        <v>195</v>
      </c>
      <c r="J12" s="363"/>
      <c r="K12" s="363">
        <f>I12+J12</f>
        <v>195</v>
      </c>
      <c r="M12" s="690"/>
    </row>
    <row r="13" spans="1:13" ht="12.75">
      <c r="A13" s="346" t="s">
        <v>50</v>
      </c>
      <c r="B13" s="31">
        <v>41</v>
      </c>
      <c r="C13" s="31"/>
      <c r="D13" s="31"/>
      <c r="E13" s="31">
        <v>121003</v>
      </c>
      <c r="F13" s="166" t="s">
        <v>746</v>
      </c>
      <c r="G13" s="347">
        <v>10</v>
      </c>
      <c r="H13" s="347">
        <v>6.9</v>
      </c>
      <c r="I13" s="558">
        <v>7</v>
      </c>
      <c r="J13" s="363"/>
      <c r="K13" s="363">
        <f>I13+J13</f>
        <v>7</v>
      </c>
      <c r="M13" s="689" t="s">
        <v>1009</v>
      </c>
    </row>
    <row r="14" spans="1:13" ht="12.75">
      <c r="A14" s="346" t="s">
        <v>51</v>
      </c>
      <c r="B14" s="253"/>
      <c r="C14" s="253">
        <v>130</v>
      </c>
      <c r="D14" s="253"/>
      <c r="E14" s="253"/>
      <c r="F14" s="342" t="s">
        <v>747</v>
      </c>
      <c r="G14" s="343">
        <f>SUM(G15+G22)</f>
        <v>213.5</v>
      </c>
      <c r="H14" s="343">
        <f>SUM(H15+H22)</f>
        <v>174.6</v>
      </c>
      <c r="I14" s="343">
        <f>SUM(I15+I22)</f>
        <v>188</v>
      </c>
      <c r="J14" s="343">
        <f>SUM(J15+J22)</f>
        <v>0</v>
      </c>
      <c r="K14" s="343">
        <f>SUM(K15+K22)</f>
        <v>188</v>
      </c>
      <c r="M14" s="690"/>
    </row>
    <row r="15" spans="1:13" ht="12.75">
      <c r="A15" s="346" t="s">
        <v>73</v>
      </c>
      <c r="B15" s="255"/>
      <c r="C15" s="255"/>
      <c r="D15" s="255">
        <v>133</v>
      </c>
      <c r="E15" s="255"/>
      <c r="F15" s="344" t="s">
        <v>748</v>
      </c>
      <c r="G15" s="345">
        <f>SUM(G16:G21)</f>
        <v>213.5</v>
      </c>
      <c r="H15" s="345">
        <f>SUM(H16:H21)</f>
        <v>174.6</v>
      </c>
      <c r="I15" s="345">
        <f>SUM(I16:I21)</f>
        <v>188</v>
      </c>
      <c r="J15" s="345">
        <f>SUM(J16:J21)</f>
        <v>0</v>
      </c>
      <c r="K15" s="345">
        <f>SUM(K16:K21)</f>
        <v>188</v>
      </c>
      <c r="M15" s="690"/>
    </row>
    <row r="16" spans="1:13" ht="12.75">
      <c r="A16" s="346" t="s">
        <v>76</v>
      </c>
      <c r="B16" s="31">
        <v>41</v>
      </c>
      <c r="C16" s="31"/>
      <c r="D16" s="31"/>
      <c r="E16" s="31">
        <v>133001</v>
      </c>
      <c r="F16" s="166" t="s">
        <v>749</v>
      </c>
      <c r="G16" s="347">
        <v>6</v>
      </c>
      <c r="H16" s="347">
        <v>6.2</v>
      </c>
      <c r="I16" s="558">
        <v>6</v>
      </c>
      <c r="J16" s="363"/>
      <c r="K16" s="363">
        <f aca="true" t="shared" si="1" ref="K16:K21">I16+J16</f>
        <v>6</v>
      </c>
      <c r="M16" s="690"/>
    </row>
    <row r="17" spans="1:13" ht="12.75">
      <c r="A17" s="346" t="s">
        <v>79</v>
      </c>
      <c r="B17" s="31">
        <v>41</v>
      </c>
      <c r="C17" s="31"/>
      <c r="D17" s="31"/>
      <c r="E17" s="31">
        <v>133003</v>
      </c>
      <c r="F17" s="166" t="s">
        <v>750</v>
      </c>
      <c r="G17" s="347">
        <v>0.5</v>
      </c>
      <c r="H17" s="347">
        <v>0.1</v>
      </c>
      <c r="I17" s="558">
        <v>0.5</v>
      </c>
      <c r="J17" s="363"/>
      <c r="K17" s="363">
        <f t="shared" si="1"/>
        <v>0.5</v>
      </c>
      <c r="M17" s="690"/>
    </row>
    <row r="18" spans="1:13" ht="12.75">
      <c r="A18" s="346" t="s">
        <v>82</v>
      </c>
      <c r="B18" s="31">
        <v>41</v>
      </c>
      <c r="C18" s="31"/>
      <c r="D18" s="31"/>
      <c r="E18" s="31">
        <v>133004</v>
      </c>
      <c r="F18" s="166" t="s">
        <v>751</v>
      </c>
      <c r="G18" s="347">
        <v>0.30000000000000004</v>
      </c>
      <c r="H18" s="347">
        <v>0.3</v>
      </c>
      <c r="I18" s="558">
        <v>0.3</v>
      </c>
      <c r="J18" s="363"/>
      <c r="K18" s="363">
        <f t="shared" si="1"/>
        <v>0.3</v>
      </c>
      <c r="M18" s="690"/>
    </row>
    <row r="19" spans="1:13" ht="12.75">
      <c r="A19" s="346" t="s">
        <v>85</v>
      </c>
      <c r="B19" s="31">
        <v>41</v>
      </c>
      <c r="C19" s="31"/>
      <c r="D19" s="31"/>
      <c r="E19" s="31">
        <v>133006</v>
      </c>
      <c r="F19" s="166" t="s">
        <v>752</v>
      </c>
      <c r="G19" s="347">
        <v>0.2</v>
      </c>
      <c r="H19" s="347">
        <v>0.4</v>
      </c>
      <c r="I19" s="558">
        <v>0.2</v>
      </c>
      <c r="J19" s="363"/>
      <c r="K19" s="363">
        <f t="shared" si="1"/>
        <v>0.2</v>
      </c>
      <c r="M19" s="690"/>
    </row>
    <row r="20" spans="1:13" ht="12.75">
      <c r="A20" s="346" t="s">
        <v>88</v>
      </c>
      <c r="B20" s="31">
        <v>41</v>
      </c>
      <c r="C20" s="31"/>
      <c r="D20" s="31"/>
      <c r="E20" s="31">
        <v>133012</v>
      </c>
      <c r="F20" s="166" t="s">
        <v>753</v>
      </c>
      <c r="G20" s="347">
        <v>6.5</v>
      </c>
      <c r="H20" s="347">
        <v>15</v>
      </c>
      <c r="I20" s="558">
        <v>11</v>
      </c>
      <c r="J20" s="363"/>
      <c r="K20" s="363">
        <f t="shared" si="1"/>
        <v>11</v>
      </c>
      <c r="M20" s="689" t="s">
        <v>1010</v>
      </c>
    </row>
    <row r="21" spans="1:13" ht="12.75">
      <c r="A21" s="346" t="s">
        <v>91</v>
      </c>
      <c r="B21" s="31">
        <v>41</v>
      </c>
      <c r="C21" s="31"/>
      <c r="D21" s="31"/>
      <c r="E21" s="31">
        <v>133013</v>
      </c>
      <c r="F21" s="166" t="s">
        <v>754</v>
      </c>
      <c r="G21" s="347">
        <v>200</v>
      </c>
      <c r="H21" s="347">
        <v>152.6</v>
      </c>
      <c r="I21" s="558">
        <v>170</v>
      </c>
      <c r="J21" s="363"/>
      <c r="K21" s="363">
        <f t="shared" si="1"/>
        <v>170</v>
      </c>
      <c r="M21" s="690"/>
    </row>
    <row r="22" spans="1:13" ht="12.75">
      <c r="A22" s="346" t="s">
        <v>94</v>
      </c>
      <c r="B22" s="255"/>
      <c r="C22" s="255"/>
      <c r="D22" s="255">
        <v>139</v>
      </c>
      <c r="E22" s="255"/>
      <c r="F22" s="344" t="s">
        <v>755</v>
      </c>
      <c r="G22" s="345">
        <f>SUM(G23:G24)</f>
        <v>0</v>
      </c>
      <c r="H22" s="345">
        <f>SUM(H23:H24)</f>
        <v>0</v>
      </c>
      <c r="I22" s="345">
        <f>SUM(I23:I24)</f>
        <v>0</v>
      </c>
      <c r="J22" s="345">
        <f>SUM(J23:J24)</f>
        <v>0</v>
      </c>
      <c r="K22" s="345">
        <f>SUM(K23:K24)</f>
        <v>0</v>
      </c>
      <c r="M22" s="690"/>
    </row>
    <row r="23" spans="1:13" ht="12.75">
      <c r="A23" s="346" t="s">
        <v>97</v>
      </c>
      <c r="B23" s="31">
        <v>41</v>
      </c>
      <c r="C23" s="31"/>
      <c r="D23" s="31"/>
      <c r="E23" s="31">
        <v>139002</v>
      </c>
      <c r="F23" s="166" t="s">
        <v>756</v>
      </c>
      <c r="G23" s="347">
        <v>0</v>
      </c>
      <c r="H23" s="347">
        <v>0</v>
      </c>
      <c r="I23" s="558">
        <v>0</v>
      </c>
      <c r="J23" s="363"/>
      <c r="K23" s="363">
        <f>I23+J23</f>
        <v>0</v>
      </c>
      <c r="M23" s="690"/>
    </row>
    <row r="24" spans="1:13" ht="12.75">
      <c r="A24" s="346" t="s">
        <v>100</v>
      </c>
      <c r="B24" s="348"/>
      <c r="C24" s="348"/>
      <c r="D24" s="348">
        <v>160</v>
      </c>
      <c r="E24" s="348"/>
      <c r="F24" s="349" t="s">
        <v>757</v>
      </c>
      <c r="G24" s="350">
        <v>0</v>
      </c>
      <c r="H24" s="347">
        <v>0</v>
      </c>
      <c r="I24" s="564">
        <v>0</v>
      </c>
      <c r="J24" s="363"/>
      <c r="K24" s="363">
        <f>I24+J24</f>
        <v>0</v>
      </c>
      <c r="M24" s="690"/>
    </row>
    <row r="25" spans="1:13" ht="12.75">
      <c r="A25" s="340" t="s">
        <v>103</v>
      </c>
      <c r="B25" s="351"/>
      <c r="C25" s="351">
        <v>200</v>
      </c>
      <c r="D25" s="351"/>
      <c r="E25" s="351"/>
      <c r="F25" s="352" t="s">
        <v>715</v>
      </c>
      <c r="G25" s="353">
        <f>SUM(G26+G32+G45+G47)</f>
        <v>571.3</v>
      </c>
      <c r="H25" s="353">
        <f>SUM(H26+H32+H45+H47)</f>
        <v>440.1</v>
      </c>
      <c r="I25" s="353">
        <f>SUM(I26+I32+I45+I46+I47)</f>
        <v>420.7</v>
      </c>
      <c r="J25" s="353">
        <f>SUM(J26+J32+J45+J47)</f>
        <v>0</v>
      </c>
      <c r="K25" s="353">
        <f>SUM(K26+K32+K45+K46+K47)</f>
        <v>420.7</v>
      </c>
      <c r="M25" s="690"/>
    </row>
    <row r="26" spans="1:13" ht="12.75">
      <c r="A26" s="346" t="s">
        <v>106</v>
      </c>
      <c r="B26" s="253"/>
      <c r="C26" s="253">
        <v>210</v>
      </c>
      <c r="D26" s="253"/>
      <c r="E26" s="253"/>
      <c r="F26" s="342" t="s">
        <v>758</v>
      </c>
      <c r="G26" s="343">
        <f>SUM(G27+G28)</f>
        <v>316.7</v>
      </c>
      <c r="H26" s="343">
        <f>SUM(H27:H28)</f>
        <v>313.3</v>
      </c>
      <c r="I26" s="343">
        <f>SUM(I27:I28)</f>
        <v>260</v>
      </c>
      <c r="J26" s="343">
        <f>SUM(J27:J28)</f>
        <v>0</v>
      </c>
      <c r="K26" s="343">
        <f>SUM(K27:K28)</f>
        <v>260</v>
      </c>
      <c r="M26" s="690"/>
    </row>
    <row r="27" spans="1:13" ht="12.75">
      <c r="A27" s="346" t="s">
        <v>108</v>
      </c>
      <c r="B27" s="354">
        <v>41</v>
      </c>
      <c r="C27" s="354"/>
      <c r="D27" s="354">
        <v>211</v>
      </c>
      <c r="E27" s="354">
        <v>211004</v>
      </c>
      <c r="F27" s="355" t="s">
        <v>818</v>
      </c>
      <c r="G27" s="356">
        <v>35.7</v>
      </c>
      <c r="H27" s="356">
        <v>35.7</v>
      </c>
      <c r="I27" s="565">
        <v>0</v>
      </c>
      <c r="J27" s="565"/>
      <c r="K27" s="565">
        <f>I27+J27</f>
        <v>0</v>
      </c>
      <c r="M27" s="690"/>
    </row>
    <row r="28" spans="1:13" ht="12.75">
      <c r="A28" s="346" t="s">
        <v>111</v>
      </c>
      <c r="B28" s="255"/>
      <c r="C28" s="255"/>
      <c r="D28" s="255">
        <v>212</v>
      </c>
      <c r="E28" s="255"/>
      <c r="F28" s="344" t="s">
        <v>759</v>
      </c>
      <c r="G28" s="345">
        <f>SUM(G29:G31)</f>
        <v>281</v>
      </c>
      <c r="H28" s="345">
        <f>SUM(H29:H31)</f>
        <v>277.6</v>
      </c>
      <c r="I28" s="345">
        <f>SUM(I29:I31)</f>
        <v>260</v>
      </c>
      <c r="J28" s="345">
        <f>SUM(J29:J31)</f>
        <v>0</v>
      </c>
      <c r="K28" s="345">
        <f>SUM(K29:K31)</f>
        <v>260</v>
      </c>
      <c r="M28" s="690"/>
    </row>
    <row r="29" spans="1:13" ht="12.75">
      <c r="A29" s="346" t="s">
        <v>124</v>
      </c>
      <c r="B29" s="31">
        <v>41</v>
      </c>
      <c r="C29" s="31"/>
      <c r="D29" s="31"/>
      <c r="E29" s="31">
        <v>212002</v>
      </c>
      <c r="F29" s="166" t="s">
        <v>760</v>
      </c>
      <c r="G29" s="347">
        <v>59</v>
      </c>
      <c r="H29" s="347">
        <v>57</v>
      </c>
      <c r="I29" s="558">
        <v>60</v>
      </c>
      <c r="J29" s="363"/>
      <c r="K29" s="363">
        <f>I29+J29</f>
        <v>60</v>
      </c>
      <c r="M29" s="690"/>
    </row>
    <row r="30" spans="1:13" ht="12.75">
      <c r="A30" s="346" t="s">
        <v>127</v>
      </c>
      <c r="B30" s="31">
        <v>41</v>
      </c>
      <c r="C30" s="31"/>
      <c r="D30" s="31"/>
      <c r="E30" s="31">
        <v>212002</v>
      </c>
      <c r="F30" s="166" t="s">
        <v>761</v>
      </c>
      <c r="G30" s="347">
        <v>2</v>
      </c>
      <c r="H30" s="347">
        <v>0</v>
      </c>
      <c r="I30" s="558">
        <v>0</v>
      </c>
      <c r="J30" s="363"/>
      <c r="K30" s="363">
        <f>I30+J30</f>
        <v>0</v>
      </c>
      <c r="M30" s="690"/>
    </row>
    <row r="31" spans="1:13" ht="12.75">
      <c r="A31" s="346" t="s">
        <v>129</v>
      </c>
      <c r="B31" s="31">
        <v>41</v>
      </c>
      <c r="C31" s="31"/>
      <c r="D31" s="31"/>
      <c r="E31" s="31">
        <v>212003</v>
      </c>
      <c r="F31" s="166" t="s">
        <v>762</v>
      </c>
      <c r="G31" s="347">
        <v>220</v>
      </c>
      <c r="H31" s="347">
        <v>220.6</v>
      </c>
      <c r="I31" s="558">
        <v>200</v>
      </c>
      <c r="J31" s="363"/>
      <c r="K31" s="363">
        <f>I31+J31</f>
        <v>200</v>
      </c>
      <c r="M31" s="690"/>
    </row>
    <row r="32" spans="1:13" ht="12.75">
      <c r="A32" s="346" t="s">
        <v>132</v>
      </c>
      <c r="B32" s="253"/>
      <c r="C32" s="253">
        <v>220</v>
      </c>
      <c r="D32" s="253"/>
      <c r="E32" s="253"/>
      <c r="F32" s="342" t="s">
        <v>763</v>
      </c>
      <c r="G32" s="343">
        <f>SUM(G33+G35+G37+G43)</f>
        <v>240.6</v>
      </c>
      <c r="H32" s="343">
        <f>SUM(H33+H35+H37+H43)</f>
        <v>104.80000000000001</v>
      </c>
      <c r="I32" s="343">
        <f>SUM(I33+I35+I37+I43)</f>
        <v>138.4</v>
      </c>
      <c r="J32" s="343">
        <f>SUM(J33+J35+J37+J43)</f>
        <v>0</v>
      </c>
      <c r="K32" s="343">
        <f>SUM(K33+K35+K37+K43)</f>
        <v>138.4</v>
      </c>
      <c r="M32" s="690"/>
    </row>
    <row r="33" spans="1:13" ht="12.75">
      <c r="A33" s="346" t="s">
        <v>135</v>
      </c>
      <c r="B33" s="255"/>
      <c r="C33" s="255"/>
      <c r="D33" s="255">
        <v>221</v>
      </c>
      <c r="E33" s="255"/>
      <c r="F33" s="344" t="s">
        <v>764</v>
      </c>
      <c r="G33" s="345">
        <f>SUM(G34)</f>
        <v>150</v>
      </c>
      <c r="H33" s="345">
        <f>SUM(H34)</f>
        <v>50.2</v>
      </c>
      <c r="I33" s="345">
        <f>SUM(I34)</f>
        <v>58.4</v>
      </c>
      <c r="J33" s="345">
        <f>SUM(J34)</f>
        <v>0</v>
      </c>
      <c r="K33" s="345">
        <f>SUM(K34)</f>
        <v>58.4</v>
      </c>
      <c r="M33" s="690"/>
    </row>
    <row r="34" spans="1:13" ht="12.75">
      <c r="A34" s="346" t="s">
        <v>137</v>
      </c>
      <c r="B34" s="31">
        <v>41</v>
      </c>
      <c r="C34" s="31"/>
      <c r="D34" s="31"/>
      <c r="E34" s="31">
        <v>221004</v>
      </c>
      <c r="F34" s="166" t="s">
        <v>765</v>
      </c>
      <c r="G34" s="357">
        <v>150</v>
      </c>
      <c r="H34" s="347">
        <v>50.2</v>
      </c>
      <c r="I34" s="558">
        <v>58.4</v>
      </c>
      <c r="J34" s="363"/>
      <c r="K34" s="363">
        <f>I34+J34</f>
        <v>58.4</v>
      </c>
      <c r="M34" s="689" t="s">
        <v>1011</v>
      </c>
    </row>
    <row r="35" spans="1:13" ht="12.75">
      <c r="A35" s="346" t="s">
        <v>140</v>
      </c>
      <c r="B35" s="255"/>
      <c r="C35" s="255"/>
      <c r="D35" s="255">
        <v>222</v>
      </c>
      <c r="E35" s="255"/>
      <c r="F35" s="344" t="s">
        <v>766</v>
      </c>
      <c r="G35" s="345">
        <f>SUM(G36)</f>
        <v>0</v>
      </c>
      <c r="H35" s="345">
        <f>SUM(H36)</f>
        <v>3.8</v>
      </c>
      <c r="I35" s="345">
        <f>SUM(I36)</f>
        <v>0</v>
      </c>
      <c r="J35" s="345">
        <f>SUM(J36)</f>
        <v>0</v>
      </c>
      <c r="K35" s="345">
        <f>SUM(K36)</f>
        <v>0</v>
      </c>
      <c r="M35" s="690"/>
    </row>
    <row r="36" spans="1:13" ht="12.75">
      <c r="A36" s="346" t="s">
        <v>142</v>
      </c>
      <c r="B36" s="31"/>
      <c r="C36" s="31"/>
      <c r="D36" s="31"/>
      <c r="E36" s="31">
        <v>222003</v>
      </c>
      <c r="F36" s="166" t="s">
        <v>767</v>
      </c>
      <c r="G36" s="357">
        <v>0</v>
      </c>
      <c r="H36" s="347">
        <v>3.8</v>
      </c>
      <c r="I36" s="566">
        <v>0</v>
      </c>
      <c r="J36" s="363"/>
      <c r="K36" s="363">
        <f>I36+J36</f>
        <v>0</v>
      </c>
      <c r="M36" s="690"/>
    </row>
    <row r="37" spans="1:13" ht="12.75">
      <c r="A37" s="346" t="s">
        <v>145</v>
      </c>
      <c r="B37" s="255"/>
      <c r="C37" s="255"/>
      <c r="D37" s="255">
        <v>223</v>
      </c>
      <c r="E37" s="255"/>
      <c r="F37" s="344" t="s">
        <v>768</v>
      </c>
      <c r="G37" s="345">
        <f>SUM(G38:G42)</f>
        <v>89.6</v>
      </c>
      <c r="H37" s="345">
        <f>SUM(H38:H42)</f>
        <v>49.800000000000004</v>
      </c>
      <c r="I37" s="345">
        <f>SUM(I38:I42)</f>
        <v>79</v>
      </c>
      <c r="J37" s="345">
        <f>SUM(J38:J42)</f>
        <v>0</v>
      </c>
      <c r="K37" s="345">
        <f>SUM(K38:K42)</f>
        <v>79</v>
      </c>
      <c r="M37" s="690"/>
    </row>
    <row r="38" spans="1:13" ht="12.75">
      <c r="A38" s="346" t="s">
        <v>147</v>
      </c>
      <c r="B38" s="31">
        <v>41</v>
      </c>
      <c r="C38" s="31"/>
      <c r="D38" s="31"/>
      <c r="E38" s="31">
        <v>223001</v>
      </c>
      <c r="F38" s="166" t="s">
        <v>769</v>
      </c>
      <c r="G38" s="347">
        <v>68</v>
      </c>
      <c r="H38" s="347">
        <v>31.2</v>
      </c>
      <c r="I38" s="558">
        <v>60</v>
      </c>
      <c r="J38" s="363"/>
      <c r="K38" s="363">
        <f>I38+J38</f>
        <v>60</v>
      </c>
      <c r="M38" s="690"/>
    </row>
    <row r="39" spans="1:13" ht="12.75">
      <c r="A39" s="346" t="s">
        <v>148</v>
      </c>
      <c r="B39" s="31">
        <v>41</v>
      </c>
      <c r="C39" s="31"/>
      <c r="D39" s="31"/>
      <c r="E39" s="31">
        <v>223001</v>
      </c>
      <c r="F39" s="166" t="s">
        <v>770</v>
      </c>
      <c r="G39" s="347">
        <v>15</v>
      </c>
      <c r="H39" s="347">
        <v>11</v>
      </c>
      <c r="I39" s="558">
        <v>11</v>
      </c>
      <c r="J39" s="363"/>
      <c r="K39" s="363">
        <f>I39+J39</f>
        <v>11</v>
      </c>
      <c r="M39" s="689" t="s">
        <v>1009</v>
      </c>
    </row>
    <row r="40" spans="1:13" ht="12.75">
      <c r="A40" s="346" t="s">
        <v>149</v>
      </c>
      <c r="B40" s="31">
        <v>41</v>
      </c>
      <c r="C40" s="31"/>
      <c r="D40" s="31"/>
      <c r="E40" s="31">
        <v>223001</v>
      </c>
      <c r="F40" s="166" t="s">
        <v>771</v>
      </c>
      <c r="G40" s="347">
        <v>1.6</v>
      </c>
      <c r="H40" s="347">
        <v>2.4</v>
      </c>
      <c r="I40" s="558">
        <v>2.5</v>
      </c>
      <c r="J40" s="363"/>
      <c r="K40" s="363">
        <f>I40+J40</f>
        <v>2.5</v>
      </c>
      <c r="M40" s="690"/>
    </row>
    <row r="41" spans="1:13" ht="12.75">
      <c r="A41" s="346" t="s">
        <v>152</v>
      </c>
      <c r="B41" s="31">
        <v>41</v>
      </c>
      <c r="C41" s="31"/>
      <c r="D41" s="31"/>
      <c r="E41" s="31">
        <v>223003</v>
      </c>
      <c r="F41" s="166" t="s">
        <v>772</v>
      </c>
      <c r="G41" s="347">
        <v>3</v>
      </c>
      <c r="H41" s="347">
        <v>5.2</v>
      </c>
      <c r="I41" s="558">
        <v>5.5</v>
      </c>
      <c r="J41" s="363"/>
      <c r="K41" s="363">
        <f>I41+J41</f>
        <v>5.5</v>
      </c>
      <c r="M41" s="689" t="s">
        <v>1009</v>
      </c>
    </row>
    <row r="42" spans="1:13" ht="12.75">
      <c r="A42" s="346" t="s">
        <v>153</v>
      </c>
      <c r="B42" s="31">
        <v>41</v>
      </c>
      <c r="C42" s="31"/>
      <c r="D42" s="31"/>
      <c r="E42" s="31">
        <v>223004</v>
      </c>
      <c r="F42" s="166" t="s">
        <v>773</v>
      </c>
      <c r="G42" s="357">
        <v>2</v>
      </c>
      <c r="H42" s="347">
        <v>0</v>
      </c>
      <c r="I42" s="558">
        <v>0</v>
      </c>
      <c r="J42" s="363"/>
      <c r="K42" s="363">
        <f>I42+J42</f>
        <v>0</v>
      </c>
      <c r="M42" s="690"/>
    </row>
    <row r="43" spans="1:13" ht="12.75">
      <c r="A43" s="346" t="s">
        <v>186</v>
      </c>
      <c r="B43" s="255"/>
      <c r="C43" s="255"/>
      <c r="D43" s="255">
        <v>229</v>
      </c>
      <c r="E43" s="255"/>
      <c r="F43" s="344" t="s">
        <v>774</v>
      </c>
      <c r="G43" s="345">
        <f>SUM(G44)</f>
        <v>1</v>
      </c>
      <c r="H43" s="345">
        <f>SUM(H44)</f>
        <v>1</v>
      </c>
      <c r="I43" s="345">
        <f>SUM(I44)</f>
        <v>1</v>
      </c>
      <c r="J43" s="345">
        <f>SUM(J44)</f>
        <v>0</v>
      </c>
      <c r="K43" s="345">
        <f>SUM(K44)</f>
        <v>1</v>
      </c>
      <c r="M43" s="690"/>
    </row>
    <row r="44" spans="1:13" ht="12.75">
      <c r="A44" s="346" t="s">
        <v>189</v>
      </c>
      <c r="B44" s="31">
        <v>41</v>
      </c>
      <c r="C44" s="31"/>
      <c r="D44" s="31"/>
      <c r="E44" s="31">
        <v>229005</v>
      </c>
      <c r="F44" s="166" t="s">
        <v>775</v>
      </c>
      <c r="G44" s="357">
        <v>1</v>
      </c>
      <c r="H44" s="347">
        <v>1</v>
      </c>
      <c r="I44" s="558">
        <v>1</v>
      </c>
      <c r="J44" s="363"/>
      <c r="K44" s="363">
        <f>I44+J44</f>
        <v>1</v>
      </c>
      <c r="M44" s="690"/>
    </row>
    <row r="45" spans="1:13" ht="12.75">
      <c r="A45" s="346" t="s">
        <v>192</v>
      </c>
      <c r="B45" s="253"/>
      <c r="C45" s="253">
        <v>240</v>
      </c>
      <c r="D45" s="253"/>
      <c r="E45" s="253"/>
      <c r="F45" s="342" t="s">
        <v>776</v>
      </c>
      <c r="G45" s="343">
        <f>SUM(G46)</f>
        <v>1</v>
      </c>
      <c r="H45" s="343">
        <v>0</v>
      </c>
      <c r="I45" s="343">
        <v>0</v>
      </c>
      <c r="J45" s="343">
        <v>0</v>
      </c>
      <c r="K45" s="343">
        <v>0</v>
      </c>
      <c r="M45" s="690"/>
    </row>
    <row r="46" spans="1:13" ht="12.75">
      <c r="A46" s="346" t="s">
        <v>195</v>
      </c>
      <c r="B46" s="255"/>
      <c r="C46" s="255"/>
      <c r="D46" s="255">
        <v>244</v>
      </c>
      <c r="E46" s="255"/>
      <c r="F46" s="344" t="s">
        <v>777</v>
      </c>
      <c r="G46" s="345">
        <v>1</v>
      </c>
      <c r="H46" s="345">
        <v>0</v>
      </c>
      <c r="I46" s="345">
        <v>0</v>
      </c>
      <c r="J46" s="345">
        <v>0</v>
      </c>
      <c r="K46" s="345">
        <f>I46+J46</f>
        <v>0</v>
      </c>
      <c r="M46" s="690"/>
    </row>
    <row r="47" spans="1:13" ht="12.75">
      <c r="A47" s="346" t="s">
        <v>197</v>
      </c>
      <c r="B47" s="253"/>
      <c r="C47" s="253">
        <v>290</v>
      </c>
      <c r="D47" s="253"/>
      <c r="E47" s="253"/>
      <c r="F47" s="342" t="s">
        <v>778</v>
      </c>
      <c r="G47" s="343">
        <f>SUM(G48)</f>
        <v>13</v>
      </c>
      <c r="H47" s="343">
        <f>SUM(H48)</f>
        <v>22</v>
      </c>
      <c r="I47" s="343">
        <f>SUM(I48)</f>
        <v>22.3</v>
      </c>
      <c r="J47" s="343">
        <f>SUM(J48)</f>
        <v>0</v>
      </c>
      <c r="K47" s="343">
        <f>SUM(K48)</f>
        <v>22.3</v>
      </c>
      <c r="M47" s="690"/>
    </row>
    <row r="48" spans="1:13" ht="12.75">
      <c r="A48" s="346" t="s">
        <v>242</v>
      </c>
      <c r="B48" s="255"/>
      <c r="C48" s="255"/>
      <c r="D48" s="255">
        <v>292</v>
      </c>
      <c r="E48" s="255"/>
      <c r="F48" s="344" t="s">
        <v>779</v>
      </c>
      <c r="G48" s="345">
        <f>SUM(G49:G52)</f>
        <v>13</v>
      </c>
      <c r="H48" s="345">
        <f>SUM(H49:H52)</f>
        <v>22</v>
      </c>
      <c r="I48" s="345">
        <f>SUM(I49:I52)</f>
        <v>22.3</v>
      </c>
      <c r="J48" s="345">
        <f>SUM(J49:J52)</f>
        <v>0</v>
      </c>
      <c r="K48" s="345">
        <f>SUM(K49:K52)</f>
        <v>22.3</v>
      </c>
      <c r="M48" s="690"/>
    </row>
    <row r="49" spans="1:13" ht="12.75">
      <c r="A49" s="346" t="s">
        <v>243</v>
      </c>
      <c r="B49" s="31">
        <v>41</v>
      </c>
      <c r="C49" s="31"/>
      <c r="D49" s="31"/>
      <c r="E49" s="31">
        <v>292008</v>
      </c>
      <c r="F49" s="166" t="s">
        <v>780</v>
      </c>
      <c r="G49" s="347">
        <v>13</v>
      </c>
      <c r="H49" s="347">
        <v>3.4</v>
      </c>
      <c r="I49" s="558">
        <v>4</v>
      </c>
      <c r="J49" s="363"/>
      <c r="K49" s="363">
        <f>I49+J49</f>
        <v>4</v>
      </c>
      <c r="M49" s="960" t="s">
        <v>1013</v>
      </c>
    </row>
    <row r="50" spans="1:13" ht="12.75">
      <c r="A50" s="346" t="s">
        <v>247</v>
      </c>
      <c r="B50" s="31"/>
      <c r="C50" s="31"/>
      <c r="D50" s="31"/>
      <c r="E50" s="31">
        <v>292012</v>
      </c>
      <c r="F50" s="166" t="s">
        <v>781</v>
      </c>
      <c r="G50" s="347">
        <v>0</v>
      </c>
      <c r="H50" s="347">
        <v>12.3</v>
      </c>
      <c r="I50" s="558">
        <v>12</v>
      </c>
      <c r="J50" s="363"/>
      <c r="K50" s="363">
        <f>I50+J50</f>
        <v>12</v>
      </c>
      <c r="M50" s="961"/>
    </row>
    <row r="51" spans="1:13" ht="12.75">
      <c r="A51" s="346" t="s">
        <v>250</v>
      </c>
      <c r="B51" s="31"/>
      <c r="C51" s="31"/>
      <c r="D51" s="31"/>
      <c r="E51" s="31">
        <v>292019</v>
      </c>
      <c r="F51" s="166" t="s">
        <v>819</v>
      </c>
      <c r="G51" s="347">
        <v>0</v>
      </c>
      <c r="H51" s="347">
        <v>6.3</v>
      </c>
      <c r="I51" s="558">
        <v>6.3</v>
      </c>
      <c r="J51" s="363"/>
      <c r="K51" s="363">
        <f>I51+J51</f>
        <v>6.3</v>
      </c>
      <c r="M51" s="690"/>
    </row>
    <row r="52" spans="1:13" s="14" customFormat="1" ht="12.75">
      <c r="A52" s="346" t="s">
        <v>252</v>
      </c>
      <c r="B52" s="137"/>
      <c r="C52" s="137"/>
      <c r="D52" s="137"/>
      <c r="E52" s="137">
        <v>292021</v>
      </c>
      <c r="F52" s="358" t="s">
        <v>782</v>
      </c>
      <c r="G52" s="359">
        <v>0</v>
      </c>
      <c r="H52" s="347">
        <v>0</v>
      </c>
      <c r="I52" s="567">
        <v>0</v>
      </c>
      <c r="J52" s="568"/>
      <c r="K52" s="363">
        <f>I52+J52</f>
        <v>0</v>
      </c>
      <c r="M52" s="694"/>
    </row>
    <row r="53" spans="1:13" ht="12.75">
      <c r="A53" s="346" t="s">
        <v>253</v>
      </c>
      <c r="B53" s="351"/>
      <c r="C53" s="351">
        <v>300</v>
      </c>
      <c r="D53" s="351"/>
      <c r="E53" s="351"/>
      <c r="F53" s="352" t="s">
        <v>721</v>
      </c>
      <c r="G53" s="353">
        <f>SUM(G54)</f>
        <v>1357.6</v>
      </c>
      <c r="H53" s="353">
        <f>SUM(H54)</f>
        <v>1215.4</v>
      </c>
      <c r="I53" s="353">
        <f>SUM(I54)</f>
        <v>1397.3000000000002</v>
      </c>
      <c r="J53" s="353">
        <f>SUM(J54)</f>
        <v>0</v>
      </c>
      <c r="K53" s="353">
        <f>SUM(K54)</f>
        <v>1397.3000000000002</v>
      </c>
      <c r="M53" s="690"/>
    </row>
    <row r="54" spans="1:13" ht="12.75">
      <c r="A54" s="346" t="s">
        <v>254</v>
      </c>
      <c r="B54" s="253"/>
      <c r="C54" s="253">
        <v>310</v>
      </c>
      <c r="D54" s="253"/>
      <c r="E54" s="253"/>
      <c r="F54" s="342" t="s">
        <v>783</v>
      </c>
      <c r="G54" s="343">
        <v>1357.6</v>
      </c>
      <c r="H54" s="343">
        <f>SUM(H55:H56)</f>
        <v>1215.4</v>
      </c>
      <c r="I54" s="343">
        <f>SUM(I55:I56)</f>
        <v>1397.3000000000002</v>
      </c>
      <c r="J54" s="343">
        <f>SUM(J55:J56)</f>
        <v>0</v>
      </c>
      <c r="K54" s="343">
        <f>SUM(K55:K56)</f>
        <v>1397.3000000000002</v>
      </c>
      <c r="M54" s="690"/>
    </row>
    <row r="55" spans="1:13" ht="12.75">
      <c r="A55" s="346" t="s">
        <v>255</v>
      </c>
      <c r="B55" s="255"/>
      <c r="C55" s="255"/>
      <c r="D55" s="255">
        <v>311</v>
      </c>
      <c r="E55" s="255"/>
      <c r="F55" s="344" t="s">
        <v>723</v>
      </c>
      <c r="G55" s="345">
        <v>0</v>
      </c>
      <c r="H55" s="345">
        <v>0</v>
      </c>
      <c r="I55" s="569"/>
      <c r="J55" s="569"/>
      <c r="K55" s="569"/>
      <c r="M55" s="690"/>
    </row>
    <row r="56" spans="1:13" ht="12.75">
      <c r="A56" s="346" t="s">
        <v>256</v>
      </c>
      <c r="B56" s="255"/>
      <c r="C56" s="255"/>
      <c r="D56" s="255">
        <v>312</v>
      </c>
      <c r="E56" s="255"/>
      <c r="F56" s="344" t="s">
        <v>784</v>
      </c>
      <c r="G56" s="345">
        <f>SUM(G57:G90)</f>
        <v>1351.6</v>
      </c>
      <c r="H56" s="345">
        <f>SUM(H57:H90)</f>
        <v>1215.4</v>
      </c>
      <c r="I56" s="345">
        <f>SUM(I57:I90)</f>
        <v>1397.3000000000002</v>
      </c>
      <c r="J56" s="345">
        <f>SUM(J57:J90)</f>
        <v>0</v>
      </c>
      <c r="K56" s="345">
        <f>SUM(K57:K90)</f>
        <v>1397.3000000000002</v>
      </c>
      <c r="M56" s="690"/>
    </row>
    <row r="57" spans="1:13" ht="12.75" customHeight="1">
      <c r="A57" s="346" t="s">
        <v>257</v>
      </c>
      <c r="B57" s="31">
        <v>1151</v>
      </c>
      <c r="C57" s="31"/>
      <c r="D57" s="31"/>
      <c r="E57" s="31">
        <v>312001</v>
      </c>
      <c r="F57" s="166" t="s">
        <v>785</v>
      </c>
      <c r="G57" s="347">
        <v>88</v>
      </c>
      <c r="H57" s="347">
        <v>0</v>
      </c>
      <c r="I57" s="570">
        <v>0</v>
      </c>
      <c r="J57" s="363"/>
      <c r="K57" s="363">
        <f>I57+J57</f>
        <v>0</v>
      </c>
      <c r="M57" s="689" t="s">
        <v>1020</v>
      </c>
    </row>
    <row r="58" spans="1:13" ht="12.75">
      <c r="A58" s="346" t="s">
        <v>258</v>
      </c>
      <c r="B58" s="31">
        <v>111</v>
      </c>
      <c r="C58" s="31"/>
      <c r="D58" s="31"/>
      <c r="E58" s="31">
        <v>312001</v>
      </c>
      <c r="F58" s="166" t="s">
        <v>995</v>
      </c>
      <c r="G58" s="347">
        <v>0</v>
      </c>
      <c r="H58" s="360">
        <v>16.5</v>
      </c>
      <c r="I58" s="570">
        <v>7.5</v>
      </c>
      <c r="J58" s="363"/>
      <c r="K58" s="363">
        <f aca="true" t="shared" si="2" ref="K58:K90">I58+J58</f>
        <v>7.5</v>
      </c>
      <c r="M58" s="689" t="s">
        <v>1014</v>
      </c>
    </row>
    <row r="59" spans="1:13" ht="12.75">
      <c r="A59" s="346" t="s">
        <v>259</v>
      </c>
      <c r="B59" s="31">
        <v>111</v>
      </c>
      <c r="C59" s="31"/>
      <c r="D59" s="31"/>
      <c r="E59" s="31">
        <v>312001</v>
      </c>
      <c r="F59" s="166" t="s">
        <v>786</v>
      </c>
      <c r="G59" s="347">
        <v>25</v>
      </c>
      <c r="H59" s="360">
        <v>24.4</v>
      </c>
      <c r="I59" s="570">
        <v>25</v>
      </c>
      <c r="J59" s="363"/>
      <c r="K59" s="363">
        <f t="shared" si="2"/>
        <v>25</v>
      </c>
      <c r="M59" s="689"/>
    </row>
    <row r="60" spans="1:13" ht="12.75">
      <c r="A60" s="346" t="s">
        <v>260</v>
      </c>
      <c r="B60" s="31">
        <v>111</v>
      </c>
      <c r="C60" s="31"/>
      <c r="D60" s="31"/>
      <c r="E60" s="31">
        <v>312001</v>
      </c>
      <c r="F60" s="166" t="s">
        <v>787</v>
      </c>
      <c r="G60" s="347">
        <v>6</v>
      </c>
      <c r="H60" s="360">
        <v>4</v>
      </c>
      <c r="I60" s="570">
        <v>4</v>
      </c>
      <c r="J60" s="363"/>
      <c r="K60" s="363">
        <f t="shared" si="2"/>
        <v>4</v>
      </c>
      <c r="M60" s="689"/>
    </row>
    <row r="61" spans="1:13" ht="12.75">
      <c r="A61" s="346" t="s">
        <v>261</v>
      </c>
      <c r="B61" s="31">
        <v>111</v>
      </c>
      <c r="C61" s="31"/>
      <c r="D61" s="31"/>
      <c r="E61" s="31">
        <v>312001</v>
      </c>
      <c r="F61" s="166" t="s">
        <v>788</v>
      </c>
      <c r="G61" s="347">
        <v>27</v>
      </c>
      <c r="H61" s="360">
        <v>17</v>
      </c>
      <c r="I61" s="570">
        <v>18</v>
      </c>
      <c r="J61" s="363"/>
      <c r="K61" s="363">
        <f t="shared" si="2"/>
        <v>18</v>
      </c>
      <c r="M61" s="689" t="s">
        <v>1015</v>
      </c>
    </row>
    <row r="62" spans="1:13" ht="12.75">
      <c r="A62" s="346" t="s">
        <v>262</v>
      </c>
      <c r="B62" s="31">
        <v>111</v>
      </c>
      <c r="C62" s="31"/>
      <c r="D62" s="31"/>
      <c r="E62" s="31">
        <v>312001</v>
      </c>
      <c r="F62" s="166" t="s">
        <v>789</v>
      </c>
      <c r="G62" s="347">
        <v>16</v>
      </c>
      <c r="H62" s="360">
        <v>14</v>
      </c>
      <c r="I62" s="570">
        <v>15</v>
      </c>
      <c r="J62" s="363"/>
      <c r="K62" s="363">
        <f t="shared" si="2"/>
        <v>15</v>
      </c>
      <c r="M62" s="689" t="s">
        <v>1016</v>
      </c>
    </row>
    <row r="63" spans="1:13" ht="12.75">
      <c r="A63" s="346" t="s">
        <v>263</v>
      </c>
      <c r="B63" s="31">
        <v>111</v>
      </c>
      <c r="C63" s="31"/>
      <c r="D63" s="31"/>
      <c r="E63" s="31">
        <v>312001</v>
      </c>
      <c r="F63" s="166" t="s">
        <v>858</v>
      </c>
      <c r="G63" s="347">
        <v>10</v>
      </c>
      <c r="H63" s="347">
        <v>10</v>
      </c>
      <c r="I63" s="570">
        <v>10</v>
      </c>
      <c r="J63" s="363"/>
      <c r="K63" s="363">
        <f t="shared" si="2"/>
        <v>10</v>
      </c>
      <c r="M63" s="689" t="s">
        <v>1022</v>
      </c>
    </row>
    <row r="64" spans="1:13" ht="12.75">
      <c r="A64" s="346" t="s">
        <v>264</v>
      </c>
      <c r="B64" s="31">
        <v>111</v>
      </c>
      <c r="C64" s="31"/>
      <c r="D64" s="31"/>
      <c r="E64" s="31">
        <v>312001</v>
      </c>
      <c r="F64" s="166" t="s">
        <v>790</v>
      </c>
      <c r="G64" s="347">
        <v>2</v>
      </c>
      <c r="H64" s="347">
        <v>0</v>
      </c>
      <c r="I64" s="570">
        <v>0</v>
      </c>
      <c r="J64" s="363"/>
      <c r="K64" s="363">
        <f t="shared" si="2"/>
        <v>0</v>
      </c>
      <c r="M64" s="689"/>
    </row>
    <row r="65" spans="1:13" ht="12.75">
      <c r="A65" s="346" t="s">
        <v>265</v>
      </c>
      <c r="B65" s="31">
        <v>111</v>
      </c>
      <c r="C65" s="31"/>
      <c r="D65" s="31"/>
      <c r="E65" s="31">
        <v>312001</v>
      </c>
      <c r="F65" s="166" t="s">
        <v>986</v>
      </c>
      <c r="G65" s="347">
        <v>22</v>
      </c>
      <c r="H65" s="360">
        <v>21.3</v>
      </c>
      <c r="I65" s="570">
        <v>20</v>
      </c>
      <c r="J65" s="363"/>
      <c r="K65" s="363">
        <f t="shared" si="2"/>
        <v>20</v>
      </c>
      <c r="M65" s="689" t="s">
        <v>1017</v>
      </c>
    </row>
    <row r="66" spans="1:13" ht="12.75">
      <c r="A66" s="346" t="s">
        <v>266</v>
      </c>
      <c r="B66" s="31">
        <v>111</v>
      </c>
      <c r="C66" s="31"/>
      <c r="D66" s="31"/>
      <c r="E66" s="31">
        <v>312001</v>
      </c>
      <c r="F66" s="166" t="s">
        <v>791</v>
      </c>
      <c r="G66" s="347">
        <v>10</v>
      </c>
      <c r="H66" s="347">
        <v>0</v>
      </c>
      <c r="I66" s="570">
        <v>10</v>
      </c>
      <c r="J66" s="363"/>
      <c r="K66" s="363">
        <f t="shared" si="2"/>
        <v>10</v>
      </c>
      <c r="M66" s="689"/>
    </row>
    <row r="67" spans="1:13" ht="12.75">
      <c r="A67" s="346" t="s">
        <v>267</v>
      </c>
      <c r="B67" s="31">
        <v>111</v>
      </c>
      <c r="C67" s="31"/>
      <c r="D67" s="31"/>
      <c r="E67" s="31">
        <v>312001</v>
      </c>
      <c r="F67" s="166" t="s">
        <v>792</v>
      </c>
      <c r="G67" s="347">
        <v>2</v>
      </c>
      <c r="H67" s="347">
        <v>1.8</v>
      </c>
      <c r="I67" s="570">
        <v>2.5</v>
      </c>
      <c r="J67" s="363"/>
      <c r="K67" s="363">
        <f t="shared" si="2"/>
        <v>2.5</v>
      </c>
      <c r="M67" s="689"/>
    </row>
    <row r="68" spans="1:13" ht="12.75">
      <c r="A68" s="346"/>
      <c r="B68" s="31">
        <v>111</v>
      </c>
      <c r="C68" s="31"/>
      <c r="D68" s="31"/>
      <c r="E68" s="31">
        <v>312001</v>
      </c>
      <c r="F68" s="166" t="s">
        <v>887</v>
      </c>
      <c r="G68" s="347">
        <v>0</v>
      </c>
      <c r="H68" s="347">
        <v>0</v>
      </c>
      <c r="I68" s="570">
        <v>0.8</v>
      </c>
      <c r="J68" s="363"/>
      <c r="K68" s="363">
        <f t="shared" si="2"/>
        <v>0.8</v>
      </c>
      <c r="M68" s="689"/>
    </row>
    <row r="69" spans="1:13" ht="12.75">
      <c r="A69" s="346" t="s">
        <v>268</v>
      </c>
      <c r="B69" s="31">
        <v>111</v>
      </c>
      <c r="C69" s="31"/>
      <c r="D69" s="31"/>
      <c r="E69" s="137">
        <v>312001</v>
      </c>
      <c r="F69" s="166" t="s">
        <v>1001</v>
      </c>
      <c r="G69" s="347">
        <v>30</v>
      </c>
      <c r="H69" s="347">
        <v>12.4</v>
      </c>
      <c r="I69" s="570">
        <v>27</v>
      </c>
      <c r="J69" s="363"/>
      <c r="K69" s="363">
        <f t="shared" si="2"/>
        <v>27</v>
      </c>
      <c r="M69" s="689"/>
    </row>
    <row r="70" spans="1:13" ht="12.75">
      <c r="A70" s="346" t="s">
        <v>269</v>
      </c>
      <c r="B70" s="31">
        <v>111</v>
      </c>
      <c r="C70" s="31"/>
      <c r="D70" s="31"/>
      <c r="E70" s="137">
        <v>312001</v>
      </c>
      <c r="F70" s="166" t="s">
        <v>793</v>
      </c>
      <c r="G70" s="347">
        <v>9</v>
      </c>
      <c r="H70" s="347">
        <v>8.3</v>
      </c>
      <c r="I70" s="570">
        <v>8.8</v>
      </c>
      <c r="J70" s="363"/>
      <c r="K70" s="363">
        <f t="shared" si="2"/>
        <v>8.8</v>
      </c>
      <c r="M70" s="689" t="s">
        <v>1018</v>
      </c>
    </row>
    <row r="71" spans="1:13" ht="12.75">
      <c r="A71" s="346" t="s">
        <v>270</v>
      </c>
      <c r="B71" s="31">
        <v>111</v>
      </c>
      <c r="C71" s="31"/>
      <c r="D71" s="31"/>
      <c r="E71" s="137">
        <v>312001</v>
      </c>
      <c r="F71" s="166" t="s">
        <v>794</v>
      </c>
      <c r="G71" s="347">
        <v>2.5</v>
      </c>
      <c r="H71" s="347">
        <v>2.5</v>
      </c>
      <c r="I71" s="570">
        <v>2.4</v>
      </c>
      <c r="J71" s="363"/>
      <c r="K71" s="363">
        <f t="shared" si="2"/>
        <v>2.4</v>
      </c>
      <c r="M71" s="689"/>
    </row>
    <row r="72" spans="1:13" ht="12.75">
      <c r="A72" s="346" t="s">
        <v>423</v>
      </c>
      <c r="B72" s="31">
        <v>111</v>
      </c>
      <c r="C72" s="31"/>
      <c r="D72" s="31"/>
      <c r="E72" s="137">
        <v>312001</v>
      </c>
      <c r="F72" s="166" t="s">
        <v>795</v>
      </c>
      <c r="G72" s="347">
        <v>24</v>
      </c>
      <c r="H72" s="347">
        <v>0</v>
      </c>
      <c r="I72" s="570">
        <v>0</v>
      </c>
      <c r="J72" s="363"/>
      <c r="K72" s="363">
        <f t="shared" si="2"/>
        <v>0</v>
      </c>
      <c r="M72" s="689"/>
    </row>
    <row r="73" spans="1:13" ht="12.75">
      <c r="A73" s="346" t="s">
        <v>424</v>
      </c>
      <c r="B73" s="31">
        <v>111</v>
      </c>
      <c r="C73" s="31"/>
      <c r="D73" s="31"/>
      <c r="E73" s="137">
        <v>312001</v>
      </c>
      <c r="F73" s="166" t="s">
        <v>796</v>
      </c>
      <c r="G73" s="347">
        <v>3.8</v>
      </c>
      <c r="H73" s="347">
        <v>3.4</v>
      </c>
      <c r="I73" s="570">
        <v>0.8</v>
      </c>
      <c r="J73" s="363"/>
      <c r="K73" s="363">
        <f t="shared" si="2"/>
        <v>0.8</v>
      </c>
      <c r="M73" s="689"/>
    </row>
    <row r="74" spans="1:13" ht="12.75">
      <c r="A74" s="346" t="s">
        <v>425</v>
      </c>
      <c r="B74" s="31">
        <v>111</v>
      </c>
      <c r="C74" s="31"/>
      <c r="D74" s="31"/>
      <c r="E74" s="137">
        <v>312001</v>
      </c>
      <c r="F74" s="166" t="s">
        <v>797</v>
      </c>
      <c r="G74" s="347">
        <v>1.3</v>
      </c>
      <c r="H74" s="347">
        <v>1.3</v>
      </c>
      <c r="I74" s="570">
        <v>0.3</v>
      </c>
      <c r="J74" s="363"/>
      <c r="K74" s="363">
        <f t="shared" si="2"/>
        <v>0.3</v>
      </c>
      <c r="M74" s="689"/>
    </row>
    <row r="75" spans="1:13" ht="12.75">
      <c r="A75" s="346" t="s">
        <v>426</v>
      </c>
      <c r="B75" s="31">
        <v>111</v>
      </c>
      <c r="C75" s="31"/>
      <c r="D75" s="31"/>
      <c r="E75" s="137">
        <v>312001</v>
      </c>
      <c r="F75" s="166" t="s">
        <v>798</v>
      </c>
      <c r="G75" s="347">
        <v>23</v>
      </c>
      <c r="H75" s="347">
        <v>19.7</v>
      </c>
      <c r="I75" s="570">
        <v>20</v>
      </c>
      <c r="J75" s="363"/>
      <c r="K75" s="363">
        <f t="shared" si="2"/>
        <v>20</v>
      </c>
      <c r="M75" s="689"/>
    </row>
    <row r="76" spans="1:13" ht="12.75">
      <c r="A76" s="346" t="s">
        <v>427</v>
      </c>
      <c r="B76" s="31">
        <v>111</v>
      </c>
      <c r="C76" s="31"/>
      <c r="D76" s="31"/>
      <c r="E76" s="137">
        <v>312001</v>
      </c>
      <c r="F76" s="166" t="s">
        <v>799</v>
      </c>
      <c r="G76" s="347">
        <v>928</v>
      </c>
      <c r="H76" s="347">
        <v>934</v>
      </c>
      <c r="I76" s="570">
        <v>938</v>
      </c>
      <c r="J76" s="363"/>
      <c r="K76" s="363">
        <f t="shared" si="2"/>
        <v>938</v>
      </c>
      <c r="M76" s="689"/>
    </row>
    <row r="77" spans="1:13" ht="12.75">
      <c r="A77" s="346" t="s">
        <v>428</v>
      </c>
      <c r="B77" s="31">
        <v>111</v>
      </c>
      <c r="C77" s="31"/>
      <c r="D77" s="31"/>
      <c r="E77" s="137">
        <v>312001</v>
      </c>
      <c r="F77" s="166" t="s">
        <v>822</v>
      </c>
      <c r="G77" s="347">
        <v>0</v>
      </c>
      <c r="H77" s="347">
        <v>97.3</v>
      </c>
      <c r="I77" s="570">
        <v>0</v>
      </c>
      <c r="J77" s="363"/>
      <c r="K77" s="363">
        <f t="shared" si="2"/>
        <v>0</v>
      </c>
      <c r="M77" s="689"/>
    </row>
    <row r="78" spans="1:13" ht="12.75">
      <c r="A78" s="346" t="s">
        <v>430</v>
      </c>
      <c r="B78" s="31">
        <v>1152</v>
      </c>
      <c r="C78" s="31"/>
      <c r="D78" s="31"/>
      <c r="E78" s="31">
        <v>312002</v>
      </c>
      <c r="F78" s="166" t="s">
        <v>800</v>
      </c>
      <c r="G78" s="347">
        <v>30</v>
      </c>
      <c r="H78" s="347">
        <v>0</v>
      </c>
      <c r="I78" s="570">
        <v>0</v>
      </c>
      <c r="J78" s="363"/>
      <c r="K78" s="363">
        <f t="shared" si="2"/>
        <v>0</v>
      </c>
      <c r="M78" s="689"/>
    </row>
    <row r="79" spans="1:13" ht="12.75">
      <c r="A79" s="346" t="s">
        <v>431</v>
      </c>
      <c r="B79" s="31">
        <v>1161</v>
      </c>
      <c r="C79" s="31"/>
      <c r="D79" s="31"/>
      <c r="E79" s="31">
        <v>312002</v>
      </c>
      <c r="F79" s="166" t="s">
        <v>860</v>
      </c>
      <c r="G79" s="361">
        <v>88</v>
      </c>
      <c r="H79" s="347">
        <v>8.9</v>
      </c>
      <c r="I79" s="570">
        <v>88</v>
      </c>
      <c r="J79" s="363"/>
      <c r="K79" s="363">
        <f t="shared" si="2"/>
        <v>88</v>
      </c>
      <c r="M79" s="689"/>
    </row>
    <row r="80" spans="1:13" ht="12.75">
      <c r="A80" s="346" t="s">
        <v>432</v>
      </c>
      <c r="B80" s="232">
        <v>71</v>
      </c>
      <c r="C80" s="232"/>
      <c r="D80" s="232"/>
      <c r="E80" s="232">
        <v>312007</v>
      </c>
      <c r="F80" s="362" t="s">
        <v>802</v>
      </c>
      <c r="G80" s="363">
        <v>0</v>
      </c>
      <c r="H80" s="347">
        <v>3.2</v>
      </c>
      <c r="I80" s="570">
        <v>0</v>
      </c>
      <c r="J80" s="363"/>
      <c r="K80" s="363">
        <f t="shared" si="2"/>
        <v>0</v>
      </c>
      <c r="M80" s="689"/>
    </row>
    <row r="81" spans="1:13" ht="12.75">
      <c r="A81" s="346" t="s">
        <v>432</v>
      </c>
      <c r="B81" s="232">
        <v>111</v>
      </c>
      <c r="C81" s="232"/>
      <c r="D81" s="232"/>
      <c r="E81" s="232">
        <v>312001</v>
      </c>
      <c r="F81" s="362" t="s">
        <v>857</v>
      </c>
      <c r="G81" s="363">
        <v>0</v>
      </c>
      <c r="H81" s="360">
        <v>4.5</v>
      </c>
      <c r="I81" s="570">
        <v>0</v>
      </c>
      <c r="J81" s="363"/>
      <c r="K81" s="363">
        <f t="shared" si="2"/>
        <v>0</v>
      </c>
      <c r="M81" s="689"/>
    </row>
    <row r="82" spans="1:13" ht="12.75">
      <c r="A82" s="346" t="s">
        <v>272</v>
      </c>
      <c r="B82" s="232">
        <v>71</v>
      </c>
      <c r="C82" s="232"/>
      <c r="D82" s="232"/>
      <c r="E82" s="232">
        <v>312007</v>
      </c>
      <c r="F82" s="362" t="s">
        <v>801</v>
      </c>
      <c r="G82" s="364">
        <v>4</v>
      </c>
      <c r="H82" s="365">
        <v>7.9</v>
      </c>
      <c r="I82" s="571">
        <v>8</v>
      </c>
      <c r="J82" s="363"/>
      <c r="K82" s="363">
        <f t="shared" si="2"/>
        <v>8</v>
      </c>
      <c r="M82" s="689" t="s">
        <v>1019</v>
      </c>
    </row>
    <row r="83" spans="1:13" ht="12.75">
      <c r="A83" s="346" t="s">
        <v>274</v>
      </c>
      <c r="B83" s="232">
        <v>115</v>
      </c>
      <c r="C83" s="232"/>
      <c r="D83" s="232"/>
      <c r="E83" s="232">
        <v>312001</v>
      </c>
      <c r="F83" s="362" t="s">
        <v>888</v>
      </c>
      <c r="G83" s="364"/>
      <c r="H83" s="365"/>
      <c r="I83" s="571">
        <v>47.3</v>
      </c>
      <c r="J83" s="363"/>
      <c r="K83" s="363">
        <f t="shared" si="2"/>
        <v>47.3</v>
      </c>
      <c r="M83" s="689"/>
    </row>
    <row r="84" spans="1:13" ht="12.75">
      <c r="A84" s="346" t="s">
        <v>276</v>
      </c>
      <c r="B84" s="232">
        <v>115</v>
      </c>
      <c r="C84" s="232"/>
      <c r="D84" s="232"/>
      <c r="E84" s="232">
        <v>312001</v>
      </c>
      <c r="F84" s="362" t="s">
        <v>889</v>
      </c>
      <c r="G84" s="364"/>
      <c r="H84" s="365"/>
      <c r="I84" s="571">
        <v>0.2</v>
      </c>
      <c r="J84" s="363"/>
      <c r="K84" s="363">
        <f t="shared" si="2"/>
        <v>0.2</v>
      </c>
      <c r="M84" s="689"/>
    </row>
    <row r="85" spans="1:13" ht="12.75">
      <c r="A85" s="346" t="s">
        <v>278</v>
      </c>
      <c r="B85" s="232">
        <v>115</v>
      </c>
      <c r="C85" s="232"/>
      <c r="D85" s="232"/>
      <c r="E85" s="232">
        <v>312001</v>
      </c>
      <c r="F85" s="362" t="s">
        <v>890</v>
      </c>
      <c r="G85" s="364"/>
      <c r="H85" s="365"/>
      <c r="I85" s="571">
        <v>79.5</v>
      </c>
      <c r="J85" s="363"/>
      <c r="K85" s="363">
        <f t="shared" si="2"/>
        <v>79.5</v>
      </c>
      <c r="M85" s="689"/>
    </row>
    <row r="86" spans="1:13" ht="12.75">
      <c r="A86" s="346" t="s">
        <v>281</v>
      </c>
      <c r="B86" s="232">
        <v>115</v>
      </c>
      <c r="C86" s="232"/>
      <c r="D86" s="232"/>
      <c r="E86" s="232">
        <v>312001</v>
      </c>
      <c r="F86" s="362" t="s">
        <v>891</v>
      </c>
      <c r="G86" s="364"/>
      <c r="H86" s="365"/>
      <c r="I86" s="571">
        <v>22.4</v>
      </c>
      <c r="J86" s="363"/>
      <c r="K86" s="363">
        <f t="shared" si="2"/>
        <v>22.4</v>
      </c>
      <c r="M86" s="689"/>
    </row>
    <row r="87" spans="1:13" ht="12.75">
      <c r="A87" s="346" t="s">
        <v>283</v>
      </c>
      <c r="B87" s="232">
        <v>115</v>
      </c>
      <c r="C87" s="232"/>
      <c r="D87" s="232"/>
      <c r="E87" s="232">
        <v>312001</v>
      </c>
      <c r="F87" s="362" t="s">
        <v>892</v>
      </c>
      <c r="G87" s="364"/>
      <c r="H87" s="365"/>
      <c r="I87" s="571">
        <v>2.5</v>
      </c>
      <c r="J87" s="363"/>
      <c r="K87" s="363">
        <f>I87+J87</f>
        <v>2.5</v>
      </c>
      <c r="M87" s="689"/>
    </row>
    <row r="88" spans="1:13" ht="12.75">
      <c r="A88" s="346"/>
      <c r="B88" s="232">
        <v>1151</v>
      </c>
      <c r="C88" s="232"/>
      <c r="D88" s="232"/>
      <c r="E88" s="232">
        <v>312001</v>
      </c>
      <c r="F88" s="362" t="s">
        <v>1007</v>
      </c>
      <c r="G88" s="364"/>
      <c r="H88" s="365"/>
      <c r="I88" s="571">
        <v>24.7</v>
      </c>
      <c r="J88" s="363"/>
      <c r="K88" s="363">
        <f>I88+J88</f>
        <v>24.7</v>
      </c>
      <c r="M88" s="689" t="s">
        <v>1021</v>
      </c>
    </row>
    <row r="89" spans="1:13" ht="12.75">
      <c r="A89" s="346" t="s">
        <v>285</v>
      </c>
      <c r="B89" s="232">
        <v>115</v>
      </c>
      <c r="C89" s="232"/>
      <c r="D89" s="232"/>
      <c r="E89" s="232">
        <v>312001</v>
      </c>
      <c r="F89" s="362" t="s">
        <v>1006</v>
      </c>
      <c r="G89" s="364"/>
      <c r="H89" s="365"/>
      <c r="I89" s="571">
        <v>14.6</v>
      </c>
      <c r="J89" s="363"/>
      <c r="K89" s="363">
        <f t="shared" si="2"/>
        <v>14.6</v>
      </c>
      <c r="M89" s="689" t="s">
        <v>1021</v>
      </c>
    </row>
    <row r="90" spans="1:13" ht="12.75">
      <c r="A90" s="346" t="s">
        <v>286</v>
      </c>
      <c r="B90" s="232">
        <v>111</v>
      </c>
      <c r="C90" s="232"/>
      <c r="D90" s="232"/>
      <c r="E90" s="232">
        <v>312007</v>
      </c>
      <c r="F90" s="362" t="s">
        <v>859</v>
      </c>
      <c r="G90" s="364">
        <v>0</v>
      </c>
      <c r="H90" s="365">
        <v>3</v>
      </c>
      <c r="I90" s="572">
        <v>0</v>
      </c>
      <c r="J90" s="363"/>
      <c r="K90" s="363">
        <f t="shared" si="2"/>
        <v>0</v>
      </c>
      <c r="M90" s="689"/>
    </row>
    <row r="91" spans="1:13" ht="13.5" thickBot="1">
      <c r="A91" s="366"/>
      <c r="B91" s="951" t="s">
        <v>831</v>
      </c>
      <c r="C91" s="952"/>
      <c r="D91" s="952"/>
      <c r="E91" s="952"/>
      <c r="F91" s="953"/>
      <c r="G91" s="367">
        <f>G4+G25+G53</f>
        <v>3948.4</v>
      </c>
      <c r="H91" s="367">
        <f>H4+H25+H53</f>
        <v>3616.7999999999997</v>
      </c>
      <c r="I91" s="367">
        <f>I4+I25+I53</f>
        <v>3958</v>
      </c>
      <c r="J91" s="367">
        <f>J4+J25+J53</f>
        <v>0</v>
      </c>
      <c r="K91" s="367">
        <f>K4+K25+K53</f>
        <v>3958</v>
      </c>
      <c r="M91" s="689"/>
    </row>
    <row r="92" spans="1:13" ht="14.25">
      <c r="A92" s="24"/>
      <c r="B92" s="24"/>
      <c r="C92" s="24"/>
      <c r="D92" s="24"/>
      <c r="E92" s="24"/>
      <c r="F92" s="24"/>
      <c r="G92" s="25"/>
      <c r="H92" s="25"/>
      <c r="I92" s="25"/>
      <c r="M92" s="696"/>
    </row>
    <row r="93" spans="1:13" ht="12.75">
      <c r="A93"/>
      <c r="M93" s="696"/>
    </row>
    <row r="94" spans="1:13" ht="12.75">
      <c r="A94"/>
      <c r="M94" s="696"/>
    </row>
    <row r="95" spans="1:13" ht="12.75">
      <c r="A95"/>
      <c r="M95" s="696"/>
    </row>
    <row r="96" spans="1:13" ht="12.75">
      <c r="A96"/>
      <c r="M96" s="696"/>
    </row>
    <row r="97" spans="1:13" ht="12.75">
      <c r="A97"/>
      <c r="M97" s="696"/>
    </row>
    <row r="98" spans="1:13" ht="12.75">
      <c r="A98"/>
      <c r="M98" s="696"/>
    </row>
    <row r="99" spans="1:13" ht="12.75">
      <c r="A99"/>
      <c r="M99" s="696"/>
    </row>
    <row r="100" spans="1:13" ht="12.75">
      <c r="A100"/>
      <c r="M100" s="696"/>
    </row>
    <row r="101" spans="1:13" ht="12.75">
      <c r="A101"/>
      <c r="M101" s="696"/>
    </row>
    <row r="102" spans="1:13" ht="12.75">
      <c r="A102"/>
      <c r="H102" s="739"/>
      <c r="M102" s="696"/>
    </row>
    <row r="103" spans="1:13" ht="12.75">
      <c r="A103"/>
      <c r="M103" s="696"/>
    </row>
    <row r="104" spans="1:13" ht="12.75">
      <c r="A104"/>
      <c r="M104" s="696"/>
    </row>
    <row r="105" spans="1:13" ht="12.75">
      <c r="A105"/>
      <c r="M105" s="696"/>
    </row>
    <row r="106" spans="1:13" ht="12.75">
      <c r="A106"/>
      <c r="M106" s="696"/>
    </row>
    <row r="107" spans="1:13" ht="12.75">
      <c r="A107"/>
      <c r="M107" s="696"/>
    </row>
    <row r="108" spans="1:13" ht="12.75">
      <c r="A108"/>
      <c r="M108" s="696"/>
    </row>
    <row r="109" spans="1:13" ht="12.75">
      <c r="A109"/>
      <c r="M109" s="696"/>
    </row>
    <row r="110" spans="1:13" ht="12.75">
      <c r="A110"/>
      <c r="M110" s="696"/>
    </row>
    <row r="111" spans="1:13" ht="12.75">
      <c r="A111"/>
      <c r="M111" s="696"/>
    </row>
    <row r="112" spans="1:13" ht="12.75">
      <c r="A112"/>
      <c r="M112" s="696"/>
    </row>
    <row r="113" spans="1:13" ht="12.75">
      <c r="A113"/>
      <c r="M113" s="696"/>
    </row>
    <row r="114" ht="12.75">
      <c r="A114"/>
    </row>
  </sheetData>
  <sheetProtection/>
  <mergeCells count="11">
    <mergeCell ref="M7:M8"/>
    <mergeCell ref="M49:M50"/>
    <mergeCell ref="G2:K2"/>
    <mergeCell ref="A1:I1"/>
    <mergeCell ref="B91:F91"/>
    <mergeCell ref="A2:A3"/>
    <mergeCell ref="B2:B3"/>
    <mergeCell ref="C2:C3"/>
    <mergeCell ref="D2:D3"/>
    <mergeCell ref="E2:E3"/>
    <mergeCell ref="F2:F3"/>
  </mergeCells>
  <printOptions gridLines="1" headings="1" horizontalCentered="1" verticalCentered="1"/>
  <pageMargins left="0.25" right="0.25" top="0.75" bottom="0.75" header="0.3" footer="0.3"/>
  <pageSetup firstPageNumber="1" useFirstPageNumber="1" fitToHeight="0" fitToWidth="0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H25" sqref="H25"/>
    </sheetView>
  </sheetViews>
  <sheetFormatPr defaultColWidth="11.57421875" defaultRowHeight="12.75"/>
  <cols>
    <col min="1" max="1" width="11.57421875" style="0" customWidth="1"/>
    <col min="2" max="2" width="6.140625" style="0" customWidth="1"/>
    <col min="3" max="3" width="42.57421875" style="0" customWidth="1"/>
    <col min="4" max="4" width="15.7109375" style="0" customWidth="1"/>
    <col min="5" max="5" width="14.00390625" style="0" customWidth="1"/>
    <col min="6" max="8" width="15.421875" style="0" customWidth="1"/>
  </cols>
  <sheetData>
    <row r="2" spans="2:6" ht="27.75" customHeight="1">
      <c r="B2" s="789" t="s">
        <v>877</v>
      </c>
      <c r="C2" s="790"/>
      <c r="D2" s="790"/>
      <c r="E2" s="790"/>
      <c r="F2" s="790"/>
    </row>
    <row r="3" ht="13.5" thickBot="1"/>
    <row r="4" spans="2:8" ht="13.5" thickBot="1">
      <c r="B4" s="791"/>
      <c r="C4" s="792"/>
      <c r="D4" s="780" t="s">
        <v>849</v>
      </c>
      <c r="E4" s="781"/>
      <c r="F4" s="782"/>
      <c r="G4" s="783"/>
      <c r="H4" s="784"/>
    </row>
    <row r="5" spans="2:8" ht="13.5" thickBot="1">
      <c r="B5" s="793"/>
      <c r="C5" s="794"/>
      <c r="D5" s="795" t="s">
        <v>866</v>
      </c>
      <c r="E5" s="797" t="s">
        <v>834</v>
      </c>
      <c r="F5" s="785" t="s">
        <v>878</v>
      </c>
      <c r="G5" s="785" t="s">
        <v>879</v>
      </c>
      <c r="H5" s="787" t="s">
        <v>880</v>
      </c>
    </row>
    <row r="6" spans="2:8" ht="50.25" customHeight="1" thickBot="1">
      <c r="B6" s="793"/>
      <c r="C6" s="794"/>
      <c r="D6" s="796"/>
      <c r="E6" s="786"/>
      <c r="F6" s="786"/>
      <c r="G6" s="786"/>
      <c r="H6" s="788"/>
    </row>
    <row r="7" spans="2:8" ht="12.75">
      <c r="B7" s="300"/>
      <c r="C7" s="491" t="s">
        <v>737</v>
      </c>
      <c r="D7" s="620">
        <f>'14_Sumarizácia'!C5</f>
        <v>3948.4</v>
      </c>
      <c r="E7" s="621">
        <f>'14_Sumarizácia'!D5</f>
        <v>3616.7999999999997</v>
      </c>
      <c r="F7" s="621">
        <f>'14_Sumarizácia'!E5</f>
        <v>3958</v>
      </c>
      <c r="G7" s="621">
        <f>'14_Sumarizácia'!F5</f>
        <v>0</v>
      </c>
      <c r="H7" s="622">
        <f>'14_Sumarizácia'!G5</f>
        <v>3958</v>
      </c>
    </row>
    <row r="8" spans="2:8" ht="12.75">
      <c r="B8" s="297"/>
      <c r="C8" s="492" t="s">
        <v>832</v>
      </c>
      <c r="D8" s="623">
        <f>'14_Sumarizácia'!C6</f>
        <v>3945.8</v>
      </c>
      <c r="E8" s="624">
        <f>'14_Sumarizácia'!D6</f>
        <v>3654.50148</v>
      </c>
      <c r="F8" s="624">
        <f>'14_Sumarizácia'!E6</f>
        <v>3943.0000000000005</v>
      </c>
      <c r="G8" s="624">
        <f>'14_Sumarizácia'!F6</f>
        <v>-10.300000000000004</v>
      </c>
      <c r="H8" s="625">
        <f>'14_Sumarizácia'!G6</f>
        <v>3932.7000000000003</v>
      </c>
    </row>
    <row r="9" spans="2:8" ht="12.75">
      <c r="B9" s="295"/>
      <c r="C9" s="493" t="s">
        <v>867</v>
      </c>
      <c r="D9" s="626"/>
      <c r="E9" s="627"/>
      <c r="F9" s="627"/>
      <c r="G9" s="521"/>
      <c r="H9" s="562"/>
    </row>
    <row r="10" spans="2:8" ht="12.75">
      <c r="B10" s="295"/>
      <c r="C10" s="493" t="s">
        <v>331</v>
      </c>
      <c r="D10" s="677">
        <f>D8-D11-D12</f>
        <v>2675.9</v>
      </c>
      <c r="E10" s="678">
        <f>E8-E11-E12</f>
        <v>2390.80148</v>
      </c>
      <c r="F10" s="678">
        <f>F8-F11-F12</f>
        <v>2682.6000000000004</v>
      </c>
      <c r="G10" s="48">
        <f>G8-G11-G12</f>
        <v>-10.300000000000004</v>
      </c>
      <c r="H10" s="676">
        <f>H8-H11-H12</f>
        <v>2672.3</v>
      </c>
    </row>
    <row r="11" spans="2:8" ht="12.75">
      <c r="B11" s="295"/>
      <c r="C11" s="493" t="s">
        <v>868</v>
      </c>
      <c r="D11" s="677">
        <f>8_Vzdelávanie!G199</f>
        <v>1171</v>
      </c>
      <c r="E11" s="678">
        <f>8_Vzdelávanie!H199</f>
        <v>1177</v>
      </c>
      <c r="F11" s="678">
        <f>8_Vzdelávanie!I199</f>
        <v>1200.4</v>
      </c>
      <c r="G11" s="48">
        <f>8_Vzdelávanie!J199</f>
        <v>0</v>
      </c>
      <c r="H11" s="676">
        <f>8_Vzdelávanie!K199</f>
        <v>1200.4</v>
      </c>
    </row>
    <row r="12" spans="2:8" ht="12.75">
      <c r="B12" s="295"/>
      <c r="C12" s="493" t="s">
        <v>869</v>
      </c>
      <c r="D12" s="677">
        <f>8_Vzdelávanie!G176</f>
        <v>98.9</v>
      </c>
      <c r="E12" s="678">
        <f>8_Vzdelávanie!H176</f>
        <v>86.7</v>
      </c>
      <c r="F12" s="678">
        <f>8_Vzdelávanie!I176</f>
        <v>60</v>
      </c>
      <c r="G12" s="48">
        <f>8_Vzdelávanie!J176</f>
        <v>0</v>
      </c>
      <c r="H12" s="676">
        <f>8_Vzdelávanie!K176</f>
        <v>60</v>
      </c>
    </row>
    <row r="13" spans="2:8" ht="12.75">
      <c r="B13" s="295"/>
      <c r="C13" s="493" t="s">
        <v>870</v>
      </c>
      <c r="D13" s="629">
        <f>D7-D8</f>
        <v>2.599999999999909</v>
      </c>
      <c r="E13" s="629">
        <f>E7-E8</f>
        <v>-37.701480000000174</v>
      </c>
      <c r="F13" s="629">
        <f>F7-F8</f>
        <v>14.999999999999545</v>
      </c>
      <c r="G13" s="629">
        <f>G7-G8</f>
        <v>10.300000000000004</v>
      </c>
      <c r="H13" s="630">
        <f>H7-H8</f>
        <v>25.299999999999727</v>
      </c>
    </row>
    <row r="14" spans="2:8" ht="12.75">
      <c r="B14" s="295"/>
      <c r="C14" s="493"/>
      <c r="D14" s="626"/>
      <c r="E14" s="627"/>
      <c r="F14" s="627"/>
      <c r="G14" s="521"/>
      <c r="H14" s="562"/>
    </row>
    <row r="15" spans="2:8" ht="12.75">
      <c r="B15" s="299"/>
      <c r="C15" s="494" t="s">
        <v>710</v>
      </c>
      <c r="D15" s="631">
        <f>'14_Sumarizácia'!C22</f>
        <v>4317.1</v>
      </c>
      <c r="E15" s="632">
        <f>'14_Sumarizácia'!D22</f>
        <v>331</v>
      </c>
      <c r="F15" s="632">
        <f>'14_Sumarizácia'!E22</f>
        <v>1911.3</v>
      </c>
      <c r="G15" s="632">
        <f>'14_Sumarizácia'!F22</f>
        <v>0</v>
      </c>
      <c r="H15" s="633">
        <f>'14_Sumarizácia'!G22</f>
        <v>1911.3</v>
      </c>
    </row>
    <row r="16" spans="2:8" ht="12.75">
      <c r="B16" s="297"/>
      <c r="C16" s="492" t="s">
        <v>833</v>
      </c>
      <c r="D16" s="623">
        <f>'14_Sumarizácia'!C23</f>
        <v>5106</v>
      </c>
      <c r="E16" s="624">
        <f>'14_Sumarizácia'!D23</f>
        <v>1201.37699</v>
      </c>
      <c r="F16" s="624">
        <f>'14_Sumarizácia'!E23</f>
        <v>2634.3</v>
      </c>
      <c r="G16" s="624">
        <f>'14_Sumarizácia'!F23</f>
        <v>22</v>
      </c>
      <c r="H16" s="625">
        <f>'14_Sumarizácia'!G23</f>
        <v>2656.3</v>
      </c>
    </row>
    <row r="17" spans="2:8" ht="12.75">
      <c r="B17" s="295"/>
      <c r="C17" s="493" t="s">
        <v>870</v>
      </c>
      <c r="D17" s="628">
        <f>D15-D16</f>
        <v>-788.8999999999996</v>
      </c>
      <c r="E17" s="629">
        <f>E15-E16</f>
        <v>-870.37699</v>
      </c>
      <c r="F17" s="629">
        <f>F15-F16</f>
        <v>-723.0000000000002</v>
      </c>
      <c r="G17" s="629">
        <f>G15-G16</f>
        <v>-22</v>
      </c>
      <c r="H17" s="630">
        <f>H15-H16</f>
        <v>-745.0000000000002</v>
      </c>
    </row>
    <row r="18" spans="2:8" ht="12.75">
      <c r="B18" s="296"/>
      <c r="C18" s="495"/>
      <c r="D18" s="626"/>
      <c r="E18" s="627"/>
      <c r="F18" s="627"/>
      <c r="G18" s="521"/>
      <c r="H18" s="562"/>
    </row>
    <row r="19" spans="2:8" ht="12.75">
      <c r="B19" s="298"/>
      <c r="C19" s="496" t="s">
        <v>871</v>
      </c>
      <c r="D19" s="634">
        <f>'13_ Finančné operácie'!D6</f>
        <v>2562</v>
      </c>
      <c r="E19" s="635">
        <f>'13_ Finančné operácie'!E6</f>
        <v>1234.1000000000001</v>
      </c>
      <c r="F19" s="635">
        <f>'13_ Finančné operácie'!F6</f>
        <v>1972</v>
      </c>
      <c r="G19" s="635">
        <f>'13_ Finančné operácie'!G6</f>
        <v>0</v>
      </c>
      <c r="H19" s="636">
        <f>'13_ Finančné operácie'!H6</f>
        <v>1972</v>
      </c>
    </row>
    <row r="20" spans="2:8" ht="12.75">
      <c r="B20" s="243"/>
      <c r="C20" s="248" t="s">
        <v>872</v>
      </c>
      <c r="D20" s="593">
        <f>'13_ Finančné operácie'!D10</f>
        <v>412</v>
      </c>
      <c r="E20" s="594">
        <f>'13_ Finančné operácie'!E10</f>
        <v>224.5</v>
      </c>
      <c r="F20" s="624">
        <f>'13_ Finančné operácie'!F10</f>
        <v>1249</v>
      </c>
      <c r="G20" s="624">
        <f>'13_ Finančné operácie'!G10</f>
        <v>4</v>
      </c>
      <c r="H20" s="625">
        <f>'13_ Finančné operácie'!H10</f>
        <v>1249</v>
      </c>
    </row>
    <row r="21" spans="2:8" ht="12.75">
      <c r="B21" s="301"/>
      <c r="C21" s="493" t="s">
        <v>870</v>
      </c>
      <c r="D21" s="637">
        <f>D19-D20</f>
        <v>2150</v>
      </c>
      <c r="E21" s="638">
        <f>E19-E20</f>
        <v>1009.6000000000001</v>
      </c>
      <c r="F21" s="638">
        <f>F19-F20</f>
        <v>723</v>
      </c>
      <c r="G21" s="638">
        <f>G19-G20</f>
        <v>-4</v>
      </c>
      <c r="H21" s="639">
        <f>H19-H20</f>
        <v>723</v>
      </c>
    </row>
    <row r="22" spans="2:8" ht="12.75">
      <c r="B22" s="301"/>
      <c r="C22" s="247"/>
      <c r="D22" s="640"/>
      <c r="E22" s="641"/>
      <c r="F22" s="641"/>
      <c r="G22" s="521"/>
      <c r="H22" s="562"/>
    </row>
    <row r="23" spans="2:8" ht="12.75">
      <c r="B23" s="301"/>
      <c r="C23" s="247" t="s">
        <v>874</v>
      </c>
      <c r="D23" s="640">
        <f aca="true" t="shared" si="0" ref="D23:H24">D7+D15+D19</f>
        <v>10827.5</v>
      </c>
      <c r="E23" s="641">
        <f t="shared" si="0"/>
        <v>5181.9</v>
      </c>
      <c r="F23" s="641">
        <f t="shared" si="0"/>
        <v>7841.3</v>
      </c>
      <c r="G23" s="641">
        <f t="shared" si="0"/>
        <v>0</v>
      </c>
      <c r="H23" s="642">
        <f t="shared" si="0"/>
        <v>7841.3</v>
      </c>
    </row>
    <row r="24" spans="2:8" ht="12.75">
      <c r="B24" s="302"/>
      <c r="C24" s="497" t="s">
        <v>875</v>
      </c>
      <c r="D24" s="640">
        <f t="shared" si="0"/>
        <v>9463.8</v>
      </c>
      <c r="E24" s="641">
        <f t="shared" si="0"/>
        <v>5080.37847</v>
      </c>
      <c r="F24" s="641">
        <f t="shared" si="0"/>
        <v>7826.300000000001</v>
      </c>
      <c r="G24" s="641">
        <f t="shared" si="0"/>
        <v>15.699999999999996</v>
      </c>
      <c r="H24" s="642">
        <f t="shared" si="0"/>
        <v>7838</v>
      </c>
    </row>
    <row r="25" spans="2:8" ht="13.5" thickBot="1">
      <c r="B25" s="339"/>
      <c r="C25" s="498" t="s">
        <v>873</v>
      </c>
      <c r="D25" s="643">
        <f>D23-D24</f>
        <v>1363.7000000000007</v>
      </c>
      <c r="E25" s="644">
        <f>E23-E24</f>
        <v>101.52152999999998</v>
      </c>
      <c r="F25" s="644">
        <f>F23-F24</f>
        <v>14.99999999999909</v>
      </c>
      <c r="G25" s="644">
        <f>G23-G24</f>
        <v>-15.699999999999996</v>
      </c>
      <c r="H25" s="645">
        <f>H23-H24</f>
        <v>3.300000000000182</v>
      </c>
    </row>
  </sheetData>
  <sheetProtection/>
  <mergeCells count="8">
    <mergeCell ref="D4:H4"/>
    <mergeCell ref="G5:G6"/>
    <mergeCell ref="H5:H6"/>
    <mergeCell ref="B2:F2"/>
    <mergeCell ref="B4:C6"/>
    <mergeCell ref="D5:D6"/>
    <mergeCell ref="E5:E6"/>
    <mergeCell ref="F5:F6"/>
  </mergeCells>
  <printOptions/>
  <pageMargins left="1.29" right="0.7874015748031497" top="0.84" bottom="1.062992125984252" header="0.37" footer="0.7874015748031497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zoomScalePageLayoutView="0" workbookViewId="0" topLeftCell="A1">
      <selection activeCell="I19" activeCellId="1" sqref="A1:E42 I19"/>
    </sheetView>
  </sheetViews>
  <sheetFormatPr defaultColWidth="11.57421875" defaultRowHeight="12.75"/>
  <cols>
    <col min="1" max="1" width="39.00390625" style="0" customWidth="1"/>
  </cols>
  <sheetData>
    <row r="1" spans="2:6" ht="12.75">
      <c r="B1" s="798"/>
      <c r="C1" s="798"/>
      <c r="D1" s="798"/>
      <c r="E1" s="798"/>
      <c r="F1" s="798"/>
    </row>
  </sheetData>
  <sheetProtection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91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6.140625" style="3" customWidth="1"/>
    <col min="2" max="2" width="54.28125" style="3" customWidth="1"/>
    <col min="3" max="3" width="12.00390625" style="4" customWidth="1"/>
    <col min="4" max="5" width="12.7109375" style="5" customWidth="1"/>
    <col min="6" max="9" width="11.57421875" style="3" customWidth="1"/>
    <col min="10" max="16384" width="11.57421875" style="3" customWidth="1"/>
  </cols>
  <sheetData>
    <row r="1" ht="15.75" thickBot="1"/>
    <row r="2" spans="1:7" ht="15" customHeight="1" thickBot="1">
      <c r="A2" s="802" t="s">
        <v>853</v>
      </c>
      <c r="B2" s="803"/>
      <c r="C2" s="780" t="s">
        <v>849</v>
      </c>
      <c r="D2" s="781"/>
      <c r="E2" s="782"/>
      <c r="F2" s="783"/>
      <c r="G2" s="784"/>
    </row>
    <row r="3" spans="1:7" ht="15" customHeight="1" thickBot="1">
      <c r="A3" s="804"/>
      <c r="B3" s="805"/>
      <c r="C3" s="808" t="s">
        <v>829</v>
      </c>
      <c r="D3" s="785" t="s">
        <v>834</v>
      </c>
      <c r="E3" s="785" t="s">
        <v>878</v>
      </c>
      <c r="F3" s="785" t="s">
        <v>879</v>
      </c>
      <c r="G3" s="787" t="s">
        <v>880</v>
      </c>
    </row>
    <row r="4" spans="1:7" ht="32.25" customHeight="1" thickBot="1">
      <c r="A4" s="806"/>
      <c r="B4" s="807"/>
      <c r="C4" s="809"/>
      <c r="D4" s="799"/>
      <c r="E4" s="799"/>
      <c r="F4" s="799"/>
      <c r="G4" s="800"/>
    </row>
    <row r="5" spans="1:7" ht="15.75">
      <c r="A5" s="264">
        <v>1</v>
      </c>
      <c r="B5" s="279" t="s">
        <v>13</v>
      </c>
      <c r="C5" s="533">
        <f>'BP'!G91</f>
        <v>3948.4</v>
      </c>
      <c r="D5" s="534">
        <f>'BP'!H91</f>
        <v>3616.7999999999997</v>
      </c>
      <c r="E5" s="534">
        <f>'BP'!I91</f>
        <v>3958</v>
      </c>
      <c r="F5" s="534">
        <f>'BP'!J91</f>
        <v>0</v>
      </c>
      <c r="G5" s="535">
        <f>'BP'!K91</f>
        <v>3958</v>
      </c>
    </row>
    <row r="6" spans="1:7" ht="15.75">
      <c r="A6" s="265">
        <f aca="true" t="shared" si="0" ref="A6:A15">A5+1</f>
        <v>2</v>
      </c>
      <c r="B6" s="280" t="s">
        <v>14</v>
      </c>
      <c r="C6" s="536">
        <f>SUM(C8:C19)</f>
        <v>3945.8</v>
      </c>
      <c r="D6" s="537">
        <f>SUM(D8:D19)</f>
        <v>3654.50148</v>
      </c>
      <c r="E6" s="537">
        <f>SUM(E8:E19)</f>
        <v>3943.0000000000005</v>
      </c>
      <c r="F6" s="537">
        <f>SUM(F8:F19)</f>
        <v>-10.300000000000004</v>
      </c>
      <c r="G6" s="538">
        <f>SUM(G8:G19)</f>
        <v>3932.7000000000003</v>
      </c>
    </row>
    <row r="7" spans="1:7" ht="15.75">
      <c r="A7" s="266">
        <f t="shared" si="0"/>
        <v>3</v>
      </c>
      <c r="B7" s="281" t="s">
        <v>15</v>
      </c>
      <c r="C7" s="539"/>
      <c r="D7" s="540"/>
      <c r="E7" s="540"/>
      <c r="F7" s="541"/>
      <c r="G7" s="542"/>
    </row>
    <row r="8" spans="1:7" ht="15.75">
      <c r="A8" s="266">
        <f t="shared" si="0"/>
        <v>4</v>
      </c>
      <c r="B8" s="282" t="s">
        <v>16</v>
      </c>
      <c r="C8" s="539">
        <f>1_Pôdohospodárstvo!G7</f>
        <v>0.4</v>
      </c>
      <c r="D8" s="540">
        <f>1_Pôdohospodárstvo!H7</f>
        <v>0.3</v>
      </c>
      <c r="E8" s="540">
        <f>1_Pôdohospodárstvo!I7</f>
        <v>0.3</v>
      </c>
      <c r="F8" s="540">
        <f>1_Pôdohospodárstvo!J7</f>
        <v>0</v>
      </c>
      <c r="G8" s="543">
        <f>1_Pôdohospodárstvo!K7</f>
        <v>0.3</v>
      </c>
    </row>
    <row r="9" spans="1:7" ht="15.75">
      <c r="A9" s="266">
        <f t="shared" si="0"/>
        <v>5</v>
      </c>
      <c r="B9" s="283" t="s">
        <v>17</v>
      </c>
      <c r="C9" s="539">
        <f>'2_Životné prostr_'!G7</f>
        <v>511.9</v>
      </c>
      <c r="D9" s="540">
        <f>'2_Životné prostr_'!H7</f>
        <v>392.64573999999993</v>
      </c>
      <c r="E9" s="540">
        <f>'2_Životné prostr_'!I7</f>
        <v>401.6</v>
      </c>
      <c r="F9" s="540">
        <f>'2_Životné prostr_'!J7</f>
        <v>0</v>
      </c>
      <c r="G9" s="543">
        <f>'2_Životné prostr_'!K7</f>
        <v>401.6</v>
      </c>
    </row>
    <row r="10" spans="1:7" ht="15.75">
      <c r="A10" s="266">
        <f t="shared" si="0"/>
        <v>6</v>
      </c>
      <c r="B10" s="283" t="s">
        <v>18</v>
      </c>
      <c r="C10" s="539">
        <f>3_Výstavba!G7</f>
        <v>33.1</v>
      </c>
      <c r="D10" s="540">
        <f>3_Výstavba!H7</f>
        <v>28.373</v>
      </c>
      <c r="E10" s="540">
        <f>3_Výstavba!I7</f>
        <v>46.5</v>
      </c>
      <c r="F10" s="540">
        <f>3_Výstavba!J7</f>
        <v>0</v>
      </c>
      <c r="G10" s="543">
        <f>3_Výstavba!K7</f>
        <v>46.5</v>
      </c>
    </row>
    <row r="11" spans="1:7" ht="15.75">
      <c r="A11" s="266">
        <f t="shared" si="0"/>
        <v>7</v>
      </c>
      <c r="B11" s="283" t="s">
        <v>19</v>
      </c>
      <c r="C11" s="539">
        <f>4_Infraštruktúra!G7</f>
        <v>81.6</v>
      </c>
      <c r="D11" s="540">
        <f>4_Infraštruktúra!H7</f>
        <v>71.31605</v>
      </c>
      <c r="E11" s="540">
        <f>4_Infraštruktúra!I7</f>
        <v>104.7</v>
      </c>
      <c r="F11" s="540">
        <f>4_Infraštruktúra!J7</f>
        <v>5</v>
      </c>
      <c r="G11" s="543">
        <f>4_Infraštruktúra!K7</f>
        <v>109.7</v>
      </c>
    </row>
    <row r="12" spans="1:7" ht="15.75">
      <c r="A12" s="266">
        <f t="shared" si="0"/>
        <v>8</v>
      </c>
      <c r="B12" s="283" t="s">
        <v>20</v>
      </c>
      <c r="C12" s="544">
        <f>5_hospodárstvo!G8</f>
        <v>0</v>
      </c>
      <c r="D12" s="540">
        <f>5_hospodárstvo!H8</f>
        <v>0</v>
      </c>
      <c r="E12" s="540">
        <f>5_hospodárstvo!I8</f>
        <v>0</v>
      </c>
      <c r="F12" s="540">
        <f>5_hospodárstvo!J8</f>
        <v>265.4</v>
      </c>
      <c r="G12" s="543">
        <f>5_hospodárstvo!K8</f>
        <v>265.4</v>
      </c>
    </row>
    <row r="13" spans="1:7" ht="15.75">
      <c r="A13" s="266">
        <f t="shared" si="0"/>
        <v>9</v>
      </c>
      <c r="B13" s="283" t="s">
        <v>21</v>
      </c>
      <c r="C13" s="544">
        <f>6_ekonomika!G7</f>
        <v>91.9</v>
      </c>
      <c r="D13" s="540">
        <f>6_ekonomika!H7</f>
        <v>79.4</v>
      </c>
      <c r="E13" s="540">
        <f>6_ekonomika!I7</f>
        <v>106.9</v>
      </c>
      <c r="F13" s="540">
        <f>6_ekonomika!J7</f>
        <v>0</v>
      </c>
      <c r="G13" s="543">
        <f>6_ekonomika!K7</f>
        <v>106.9</v>
      </c>
    </row>
    <row r="14" spans="1:7" ht="15.75">
      <c r="A14" s="266">
        <f t="shared" si="0"/>
        <v>10</v>
      </c>
      <c r="B14" s="283" t="s">
        <v>22</v>
      </c>
      <c r="C14" s="544">
        <f>7_Organizačné!G7</f>
        <v>45</v>
      </c>
      <c r="D14" s="540">
        <f>7_Organizačné!H7</f>
        <v>36.43969</v>
      </c>
      <c r="E14" s="540">
        <f>7_Organizačné!I7</f>
        <v>43.5</v>
      </c>
      <c r="F14" s="540">
        <f>7_Organizačné!J7</f>
        <v>0</v>
      </c>
      <c r="G14" s="543">
        <f>7_Organizačné!K7</f>
        <v>43.5</v>
      </c>
    </row>
    <row r="15" spans="1:7" ht="15.75">
      <c r="A15" s="266">
        <f t="shared" si="0"/>
        <v>11</v>
      </c>
      <c r="B15" s="283" t="s">
        <v>23</v>
      </c>
      <c r="C15" s="544">
        <f>8_Vzdelávanie!G7</f>
        <v>1704.2</v>
      </c>
      <c r="D15" s="545">
        <f>8_Vzdelávanie!H7</f>
        <v>1678.6</v>
      </c>
      <c r="E15" s="545">
        <f>8_Vzdelávanie!I7</f>
        <v>1698.5</v>
      </c>
      <c r="F15" s="545">
        <f>8_Vzdelávanie!J7</f>
        <v>0</v>
      </c>
      <c r="G15" s="546">
        <f>8_Vzdelávanie!K7</f>
        <v>1698.5</v>
      </c>
    </row>
    <row r="16" spans="1:7" ht="15.75">
      <c r="A16" s="266">
        <f>A14+1</f>
        <v>11</v>
      </c>
      <c r="B16" s="283" t="s">
        <v>24</v>
      </c>
      <c r="C16" s="544">
        <f>9_kultúra!G7</f>
        <v>137.89999999999998</v>
      </c>
      <c r="D16" s="540">
        <f>9_kultúra!H7</f>
        <v>136.79999999999998</v>
      </c>
      <c r="E16" s="540">
        <f>9_kultúra!I7</f>
        <v>194.9</v>
      </c>
      <c r="F16" s="540">
        <f>9_kultúra!J7</f>
        <v>-40.1</v>
      </c>
      <c r="G16" s="543">
        <f>9_kultúra!K7</f>
        <v>154.8</v>
      </c>
    </row>
    <row r="17" spans="1:7" ht="15.75">
      <c r="A17" s="266">
        <f>A15+1</f>
        <v>12</v>
      </c>
      <c r="B17" s="283" t="s">
        <v>25</v>
      </c>
      <c r="C17" s="544">
        <f>'10_Vnútro'!G7</f>
        <v>1094.8</v>
      </c>
      <c r="D17" s="540">
        <f>'10_Vnútro'!H7</f>
        <v>1021.0999999999999</v>
      </c>
      <c r="E17" s="540">
        <f>'10_Vnútro'!I7</f>
        <v>1047.7</v>
      </c>
      <c r="F17" s="540">
        <f>'10_Vnútro'!J7</f>
        <v>-184.2</v>
      </c>
      <c r="G17" s="543">
        <f>'10_Vnútro'!K7</f>
        <v>863.5</v>
      </c>
    </row>
    <row r="18" spans="1:7" ht="15.75">
      <c r="A18" s="266">
        <f aca="true" t="shared" si="1" ref="A18:A41">A17+1</f>
        <v>13</v>
      </c>
      <c r="B18" s="283" t="s">
        <v>26</v>
      </c>
      <c r="C18" s="544">
        <f>'11_Soc_veci'!G7</f>
        <v>69.3</v>
      </c>
      <c r="D18" s="540">
        <f>'11_Soc_veci'!H7</f>
        <v>62.49999999999999</v>
      </c>
      <c r="E18" s="540">
        <f>'11_Soc_veci'!I7</f>
        <v>79.3</v>
      </c>
      <c r="F18" s="540">
        <f>'11_Soc_veci'!J7</f>
        <v>-36.4</v>
      </c>
      <c r="G18" s="543">
        <f>'11_Soc_veci'!K7</f>
        <v>42.9</v>
      </c>
    </row>
    <row r="19" spans="1:7" ht="15.75">
      <c r="A19" s="266">
        <f t="shared" si="1"/>
        <v>14</v>
      </c>
      <c r="B19" s="283" t="s">
        <v>27</v>
      </c>
      <c r="C19" s="544">
        <f>'12_Služby a obchod'!G7</f>
        <v>175.70000000000002</v>
      </c>
      <c r="D19" s="540">
        <f>'12_Služby a obchod'!H7</f>
        <v>147.02700000000002</v>
      </c>
      <c r="E19" s="540">
        <f>'12_Služby a obchod'!I7</f>
        <v>219.10000000000002</v>
      </c>
      <c r="F19" s="540">
        <f>'12_Služby a obchod'!J7</f>
        <v>-20</v>
      </c>
      <c r="G19" s="543">
        <f>'12_Služby a obchod'!K7</f>
        <v>199.10000000000002</v>
      </c>
    </row>
    <row r="20" spans="1:7" ht="15.75">
      <c r="A20" s="267">
        <f t="shared" si="1"/>
        <v>15</v>
      </c>
      <c r="B20" s="801" t="s">
        <v>28</v>
      </c>
      <c r="C20" s="536">
        <f>C5-C6</f>
        <v>2.599999999999909</v>
      </c>
      <c r="D20" s="537">
        <f>D5-D6</f>
        <v>-37.701480000000174</v>
      </c>
      <c r="E20" s="537">
        <f>E5-E6</f>
        <v>14.999999999999545</v>
      </c>
      <c r="F20" s="537">
        <f>F5-F6</f>
        <v>10.300000000000004</v>
      </c>
      <c r="G20" s="538">
        <f>G5-G6</f>
        <v>25.299999999999727</v>
      </c>
    </row>
    <row r="21" spans="1:7" ht="12.75" customHeight="1" hidden="1">
      <c r="A21" s="267">
        <f t="shared" si="1"/>
        <v>16</v>
      </c>
      <c r="B21" s="801"/>
      <c r="C21" s="536"/>
      <c r="D21" s="537"/>
      <c r="E21" s="537"/>
      <c r="F21" s="541"/>
      <c r="G21" s="542"/>
    </row>
    <row r="22" spans="1:7" ht="15.75">
      <c r="A22" s="268">
        <f t="shared" si="1"/>
        <v>17</v>
      </c>
      <c r="B22" s="284" t="s">
        <v>29</v>
      </c>
      <c r="C22" s="547">
        <f>KP!G4</f>
        <v>4317.1</v>
      </c>
      <c r="D22" s="548">
        <f>KP!H4</f>
        <v>331</v>
      </c>
      <c r="E22" s="548">
        <f>KP!I4</f>
        <v>1911.3</v>
      </c>
      <c r="F22" s="548">
        <f>KP!J4</f>
        <v>0</v>
      </c>
      <c r="G22" s="549">
        <f>KP!K4</f>
        <v>1911.3</v>
      </c>
    </row>
    <row r="23" spans="1:7" ht="15.75">
      <c r="A23" s="268">
        <f t="shared" si="1"/>
        <v>18</v>
      </c>
      <c r="B23" s="284" t="s">
        <v>30</v>
      </c>
      <c r="C23" s="547">
        <f>SUM(C25:C36)</f>
        <v>5106</v>
      </c>
      <c r="D23" s="548">
        <f>SUM(D25:D36)</f>
        <v>1201.37699</v>
      </c>
      <c r="E23" s="548">
        <f>SUM(E25:E36)</f>
        <v>2634.3</v>
      </c>
      <c r="F23" s="548">
        <f>SUM(F25:F36)</f>
        <v>22</v>
      </c>
      <c r="G23" s="549">
        <f>SUM(G25:G36)</f>
        <v>2656.3</v>
      </c>
    </row>
    <row r="24" spans="1:7" ht="15.75">
      <c r="A24" s="266">
        <f t="shared" si="1"/>
        <v>19</v>
      </c>
      <c r="B24" s="281" t="s">
        <v>15</v>
      </c>
      <c r="C24" s="550"/>
      <c r="D24" s="551"/>
      <c r="E24" s="551"/>
      <c r="F24" s="541"/>
      <c r="G24" s="542"/>
    </row>
    <row r="25" spans="1:7" ht="15.75">
      <c r="A25" s="266">
        <f t="shared" si="1"/>
        <v>20</v>
      </c>
      <c r="B25" s="282" t="s">
        <v>16</v>
      </c>
      <c r="C25" s="539">
        <f>1_Pôdohospodárstvo!L7</f>
        <v>0</v>
      </c>
      <c r="D25" s="540">
        <f>1_Pôdohospodárstvo!M7</f>
        <v>0</v>
      </c>
      <c r="E25" s="540">
        <f>1_Pôdohospodárstvo!N7</f>
        <v>0</v>
      </c>
      <c r="F25" s="540">
        <f>1_Pôdohospodárstvo!O7</f>
        <v>0</v>
      </c>
      <c r="G25" s="543">
        <f>1_Pôdohospodárstvo!P7</f>
        <v>0</v>
      </c>
    </row>
    <row r="26" spans="1:7" ht="15.75">
      <c r="A26" s="266">
        <f t="shared" si="1"/>
        <v>21</v>
      </c>
      <c r="B26" s="283" t="s">
        <v>17</v>
      </c>
      <c r="C26" s="544">
        <f>'2_Životné prostr_'!L7</f>
        <v>2877</v>
      </c>
      <c r="D26" s="545">
        <f>'2_Životné prostr_'!M7</f>
        <v>1.07733</v>
      </c>
      <c r="E26" s="545">
        <f>'2_Životné prostr_'!N7</f>
        <v>529</v>
      </c>
      <c r="F26" s="545">
        <f>'2_Životné prostr_'!O7</f>
        <v>0</v>
      </c>
      <c r="G26" s="546">
        <f>'2_Životné prostr_'!P7</f>
        <v>529</v>
      </c>
    </row>
    <row r="27" spans="1:7" ht="15.75">
      <c r="A27" s="266">
        <f t="shared" si="1"/>
        <v>22</v>
      </c>
      <c r="B27" s="283" t="s">
        <v>18</v>
      </c>
      <c r="C27" s="544">
        <f>3_Výstavba!L7</f>
        <v>1049.9</v>
      </c>
      <c r="D27" s="540">
        <f>3_Výstavba!M7</f>
        <v>506.90000000000003</v>
      </c>
      <c r="E27" s="540">
        <f>3_Výstavba!N7</f>
        <v>923</v>
      </c>
      <c r="F27" s="540">
        <f>3_Výstavba!O7</f>
        <v>43</v>
      </c>
      <c r="G27" s="543">
        <f>3_Výstavba!P7</f>
        <v>966</v>
      </c>
    </row>
    <row r="28" spans="1:7" ht="15.75">
      <c r="A28" s="266">
        <f t="shared" si="1"/>
        <v>23</v>
      </c>
      <c r="B28" s="283" t="s">
        <v>19</v>
      </c>
      <c r="C28" s="544">
        <f>4_Infraštruktúra!L7</f>
        <v>1043.1</v>
      </c>
      <c r="D28" s="540">
        <f>4_Infraštruktúra!M7</f>
        <v>584.69966</v>
      </c>
      <c r="E28" s="540">
        <f>4_Infraštruktúra!N7</f>
        <v>1126.5</v>
      </c>
      <c r="F28" s="540">
        <f>4_Infraštruktúra!O7</f>
        <v>-21</v>
      </c>
      <c r="G28" s="543">
        <f>4_Infraštruktúra!P7</f>
        <v>1105.5</v>
      </c>
    </row>
    <row r="29" spans="1:7" ht="15.75">
      <c r="A29" s="266">
        <f t="shared" si="1"/>
        <v>24</v>
      </c>
      <c r="B29" s="283" t="s">
        <v>20</v>
      </c>
      <c r="C29" s="552">
        <f>5_hospodárstvo!L8</f>
        <v>0</v>
      </c>
      <c r="D29" s="540">
        <f>5_hospodárstvo!M8</f>
        <v>0</v>
      </c>
      <c r="E29" s="540">
        <f>5_hospodárstvo!N8</f>
        <v>0</v>
      </c>
      <c r="F29" s="540">
        <f>5_hospodárstvo!O8</f>
        <v>0</v>
      </c>
      <c r="G29" s="543">
        <f>5_hospodárstvo!P8</f>
        <v>0</v>
      </c>
    </row>
    <row r="30" spans="1:7" ht="15.75">
      <c r="A30" s="266">
        <f t="shared" si="1"/>
        <v>25</v>
      </c>
      <c r="B30" s="283" t="s">
        <v>21</v>
      </c>
      <c r="C30" s="552">
        <f>6_ekonomika!L7</f>
        <v>0</v>
      </c>
      <c r="D30" s="540">
        <f>6_ekonomika!M7</f>
        <v>0</v>
      </c>
      <c r="E30" s="540">
        <f>6_ekonomika!N7</f>
        <v>0</v>
      </c>
      <c r="F30" s="540">
        <f>6_ekonomika!O7</f>
        <v>0</v>
      </c>
      <c r="G30" s="543">
        <f>6_ekonomika!P7</f>
        <v>0</v>
      </c>
    </row>
    <row r="31" spans="1:7" ht="15.75">
      <c r="A31" s="266">
        <f t="shared" si="1"/>
        <v>26</v>
      </c>
      <c r="B31" s="283" t="s">
        <v>22</v>
      </c>
      <c r="C31" s="552">
        <f>7_Organizačné!L7</f>
        <v>0</v>
      </c>
      <c r="D31" s="540">
        <f>7_Organizačné!M7</f>
        <v>0</v>
      </c>
      <c r="E31" s="540">
        <f>7_Organizačné!N7</f>
        <v>0</v>
      </c>
      <c r="F31" s="540">
        <f>7_Organizačné!O7</f>
        <v>0</v>
      </c>
      <c r="G31" s="543">
        <f>7_Organizačné!P7</f>
        <v>0</v>
      </c>
    </row>
    <row r="32" spans="1:7" ht="15.75">
      <c r="A32" s="266">
        <f t="shared" si="1"/>
        <v>27</v>
      </c>
      <c r="B32" s="283" t="s">
        <v>23</v>
      </c>
      <c r="C32" s="553">
        <f>8_Vzdelávanie!L7</f>
        <v>0</v>
      </c>
      <c r="D32" s="540">
        <f>8_Vzdelávanie!M7</f>
        <v>0</v>
      </c>
      <c r="E32" s="540">
        <f>8_Vzdelávanie!N7</f>
        <v>1.8</v>
      </c>
      <c r="F32" s="540">
        <f>8_Vzdelávanie!O7</f>
        <v>0</v>
      </c>
      <c r="G32" s="543">
        <f>8_Vzdelávanie!P7</f>
        <v>1.8</v>
      </c>
    </row>
    <row r="33" spans="1:7" ht="15.75">
      <c r="A33" s="266">
        <f t="shared" si="1"/>
        <v>28</v>
      </c>
      <c r="B33" s="283" t="s">
        <v>24</v>
      </c>
      <c r="C33" s="544">
        <f>9_kultúra!L7</f>
        <v>1</v>
      </c>
      <c r="D33" s="540">
        <f>9_kultúra!M7</f>
        <v>0</v>
      </c>
      <c r="E33" s="540">
        <f>9_kultúra!N7</f>
        <v>0</v>
      </c>
      <c r="F33" s="540">
        <f>9_kultúra!O7</f>
        <v>0</v>
      </c>
      <c r="G33" s="543">
        <f>9_kultúra!P7</f>
        <v>0</v>
      </c>
    </row>
    <row r="34" spans="1:7" ht="15.75">
      <c r="A34" s="266">
        <f t="shared" si="1"/>
        <v>29</v>
      </c>
      <c r="B34" s="283" t="s">
        <v>25</v>
      </c>
      <c r="C34" s="544">
        <f>'10_Vnútro'!L7</f>
        <v>16</v>
      </c>
      <c r="D34" s="540">
        <f>'10_Vnútro'!M7</f>
        <v>16</v>
      </c>
      <c r="E34" s="540">
        <f>'10_Vnútro'!N7</f>
        <v>0</v>
      </c>
      <c r="F34" s="540">
        <f>'10_Vnútro'!O7</f>
        <v>0</v>
      </c>
      <c r="G34" s="543">
        <f>'10_Vnútro'!P7</f>
        <v>0</v>
      </c>
    </row>
    <row r="35" spans="1:7" ht="15.75">
      <c r="A35" s="266">
        <f t="shared" si="1"/>
        <v>30</v>
      </c>
      <c r="B35" s="283" t="s">
        <v>26</v>
      </c>
      <c r="C35" s="544">
        <f>'11_Soc_veci'!L7</f>
        <v>0</v>
      </c>
      <c r="D35" s="545">
        <f>'11_Soc_veci'!M7</f>
        <v>0</v>
      </c>
      <c r="E35" s="545">
        <f>'11_Soc_veci'!N7</f>
        <v>0</v>
      </c>
      <c r="F35" s="545">
        <f>'11_Soc_veci'!O7</f>
        <v>0</v>
      </c>
      <c r="G35" s="546">
        <f>'11_Soc_veci'!P7</f>
        <v>0</v>
      </c>
    </row>
    <row r="36" spans="1:7" ht="15.75">
      <c r="A36" s="266">
        <f t="shared" si="1"/>
        <v>31</v>
      </c>
      <c r="B36" s="283" t="s">
        <v>27</v>
      </c>
      <c r="C36" s="544">
        <f>'12_Služby a obchod'!L7</f>
        <v>119</v>
      </c>
      <c r="D36" s="545">
        <f>'12_Služby a obchod'!M7</f>
        <v>92.7</v>
      </c>
      <c r="E36" s="545">
        <f>'12_Služby a obchod'!N7</f>
        <v>54</v>
      </c>
      <c r="F36" s="545">
        <f>'12_Služby a obchod'!O7</f>
        <v>0</v>
      </c>
      <c r="G36" s="546">
        <f>'12_Služby a obchod'!P7</f>
        <v>54</v>
      </c>
    </row>
    <row r="37" spans="1:7" ht="15.75">
      <c r="A37" s="337">
        <f t="shared" si="1"/>
        <v>32</v>
      </c>
      <c r="B37" s="490" t="s">
        <v>31</v>
      </c>
      <c r="C37" s="547">
        <f>C22-C23</f>
        <v>-788.8999999999996</v>
      </c>
      <c r="D37" s="548">
        <f>D22-D23</f>
        <v>-870.37699</v>
      </c>
      <c r="E37" s="548">
        <f>E22-E23</f>
        <v>-723.0000000000002</v>
      </c>
      <c r="F37" s="548">
        <f>F22-F23</f>
        <v>-22</v>
      </c>
      <c r="G37" s="549">
        <f>G22-G23</f>
        <v>-745.0000000000002</v>
      </c>
    </row>
    <row r="38" spans="1:7" ht="15.75" hidden="1">
      <c r="A38" s="267">
        <f t="shared" si="1"/>
        <v>33</v>
      </c>
      <c r="B38" s="490"/>
      <c r="C38" s="547"/>
      <c r="D38" s="548"/>
      <c r="E38" s="548"/>
      <c r="F38" s="541"/>
      <c r="G38" s="542"/>
    </row>
    <row r="39" spans="1:7" ht="15.75">
      <c r="A39" s="266">
        <f t="shared" si="1"/>
        <v>34</v>
      </c>
      <c r="B39" s="285" t="s">
        <v>32</v>
      </c>
      <c r="C39" s="550">
        <f aca="true" t="shared" si="2" ref="C39:G40">C5+C22</f>
        <v>8265.5</v>
      </c>
      <c r="D39" s="551">
        <f t="shared" si="2"/>
        <v>3947.7999999999997</v>
      </c>
      <c r="E39" s="551">
        <f t="shared" si="2"/>
        <v>5869.3</v>
      </c>
      <c r="F39" s="551">
        <f t="shared" si="2"/>
        <v>0</v>
      </c>
      <c r="G39" s="554">
        <f t="shared" si="2"/>
        <v>5869.3</v>
      </c>
    </row>
    <row r="40" spans="1:8" ht="15.75">
      <c r="A40" s="266">
        <f t="shared" si="1"/>
        <v>35</v>
      </c>
      <c r="B40" s="285" t="s">
        <v>33</v>
      </c>
      <c r="C40" s="550">
        <f t="shared" si="2"/>
        <v>9051.8</v>
      </c>
      <c r="D40" s="551">
        <f t="shared" si="2"/>
        <v>4855.87847</v>
      </c>
      <c r="E40" s="551">
        <f t="shared" si="2"/>
        <v>6577.300000000001</v>
      </c>
      <c r="F40" s="551">
        <f t="shared" si="2"/>
        <v>11.699999999999996</v>
      </c>
      <c r="G40" s="554">
        <f t="shared" si="2"/>
        <v>6589</v>
      </c>
      <c r="H40" s="3" t="s">
        <v>34</v>
      </c>
    </row>
    <row r="41" spans="1:7" ht="16.5" thickBot="1">
      <c r="A41" s="269">
        <f t="shared" si="1"/>
        <v>36</v>
      </c>
      <c r="B41" s="338" t="s">
        <v>35</v>
      </c>
      <c r="C41" s="555">
        <f>C39-C40</f>
        <v>-786.2999999999993</v>
      </c>
      <c r="D41" s="556">
        <f>D39-D40</f>
        <v>-908.0784699999999</v>
      </c>
      <c r="E41" s="556">
        <f>E39-E40</f>
        <v>-708.0000000000009</v>
      </c>
      <c r="F41" s="556">
        <f>F39-F40</f>
        <v>-11.699999999999996</v>
      </c>
      <c r="G41" s="557">
        <f>G39-G40</f>
        <v>-719.6999999999998</v>
      </c>
    </row>
    <row r="42" spans="1:5" ht="15.75">
      <c r="A42" s="270"/>
      <c r="B42" s="271"/>
      <c r="C42" s="272"/>
      <c r="D42" s="291"/>
      <c r="E42" s="272"/>
    </row>
    <row r="43" spans="1:5" ht="15.75">
      <c r="A43" s="273"/>
      <c r="B43" s="274"/>
      <c r="C43" s="272"/>
      <c r="D43" s="291"/>
      <c r="E43" s="272"/>
    </row>
    <row r="44" spans="1:5" ht="15.75">
      <c r="A44" s="273"/>
      <c r="B44" s="274"/>
      <c r="C44" s="272"/>
      <c r="D44" s="291"/>
      <c r="E44" s="272"/>
    </row>
    <row r="45" spans="1:5" ht="15.75">
      <c r="A45" s="273"/>
      <c r="B45" s="274"/>
      <c r="C45" s="272"/>
      <c r="D45" s="291"/>
      <c r="E45" s="272"/>
    </row>
    <row r="46" spans="1:5" ht="15.75">
      <c r="A46" s="256"/>
      <c r="B46" s="256"/>
      <c r="C46" s="275"/>
      <c r="D46" s="258"/>
      <c r="E46" s="275"/>
    </row>
    <row r="47" spans="1:5" ht="15.75">
      <c r="A47" s="256"/>
      <c r="B47" s="256"/>
      <c r="C47" s="275"/>
      <c r="D47" s="258"/>
      <c r="E47" s="275"/>
    </row>
    <row r="48" spans="1:5" ht="15.75">
      <c r="A48" s="256"/>
      <c r="B48" s="256"/>
      <c r="C48" s="275"/>
      <c r="D48" s="258"/>
      <c r="E48" s="275"/>
    </row>
    <row r="49" spans="1:5" ht="15.75">
      <c r="A49" s="256"/>
      <c r="B49" s="256"/>
      <c r="C49" s="275"/>
      <c r="D49" s="275"/>
      <c r="E49" s="275"/>
    </row>
    <row r="50" spans="1:5" ht="15.75">
      <c r="A50" s="256"/>
      <c r="B50" s="256"/>
      <c r="C50" s="275"/>
      <c r="D50" s="275"/>
      <c r="E50" s="275"/>
    </row>
    <row r="51" spans="1:5" ht="15.75">
      <c r="A51" s="256"/>
      <c r="B51" s="256"/>
      <c r="C51" s="275"/>
      <c r="D51" s="275"/>
      <c r="E51" s="275"/>
    </row>
    <row r="52" spans="1:5" ht="15.75">
      <c r="A52" s="256"/>
      <c r="B52" s="256"/>
      <c r="C52" s="275"/>
      <c r="D52" s="275"/>
      <c r="E52" s="275"/>
    </row>
    <row r="53" spans="1:5" ht="15.75">
      <c r="A53" s="256"/>
      <c r="B53" s="256"/>
      <c r="C53" s="275"/>
      <c r="D53" s="275"/>
      <c r="E53" s="275"/>
    </row>
    <row r="54" spans="1:5" ht="15.75">
      <c r="A54" s="256"/>
      <c r="B54" s="256"/>
      <c r="C54" s="275"/>
      <c r="D54" s="275"/>
      <c r="E54" s="275"/>
    </row>
    <row r="55" spans="1:5" ht="15.75">
      <c r="A55" s="256"/>
      <c r="B55" s="256"/>
      <c r="C55" s="275"/>
      <c r="D55" s="275"/>
      <c r="E55" s="275"/>
    </row>
    <row r="56" spans="1:5" ht="15.75">
      <c r="A56" s="256"/>
      <c r="B56" s="256"/>
      <c r="C56" s="276"/>
      <c r="D56" s="257"/>
      <c r="E56" s="257"/>
    </row>
    <row r="57" spans="1:5" ht="15.75">
      <c r="A57" s="256"/>
      <c r="B57" s="256"/>
      <c r="C57" s="276"/>
      <c r="D57" s="257"/>
      <c r="E57" s="257"/>
    </row>
    <row r="58" spans="1:5" ht="15.75">
      <c r="A58" s="256"/>
      <c r="B58" s="256"/>
      <c r="C58" s="276"/>
      <c r="D58" s="257"/>
      <c r="E58" s="257"/>
    </row>
    <row r="59" spans="1:5" ht="15.75">
      <c r="A59" s="256"/>
      <c r="B59" s="256"/>
      <c r="C59" s="276"/>
      <c r="D59" s="257"/>
      <c r="E59" s="257"/>
    </row>
    <row r="60" spans="1:5" ht="15.75">
      <c r="A60" s="256"/>
      <c r="B60" s="256"/>
      <c r="C60" s="276"/>
      <c r="D60" s="257"/>
      <c r="E60" s="257"/>
    </row>
    <row r="61" spans="1:5" ht="15.75">
      <c r="A61" s="256"/>
      <c r="B61" s="256"/>
      <c r="C61" s="276"/>
      <c r="D61" s="257"/>
      <c r="E61" s="257"/>
    </row>
    <row r="62" spans="1:5" ht="15.75">
      <c r="A62" s="256"/>
      <c r="B62" s="256"/>
      <c r="C62" s="276"/>
      <c r="D62" s="257"/>
      <c r="E62" s="257"/>
    </row>
    <row r="63" spans="1:5" ht="15.75">
      <c r="A63" s="256"/>
      <c r="B63" s="256"/>
      <c r="C63" s="276"/>
      <c r="D63" s="257"/>
      <c r="E63" s="257"/>
    </row>
    <row r="64" spans="1:5" ht="15.75">
      <c r="A64" s="256"/>
      <c r="B64" s="256"/>
      <c r="C64" s="276"/>
      <c r="D64" s="256"/>
      <c r="E64" s="256"/>
    </row>
    <row r="65" spans="1:5" ht="15.75">
      <c r="A65" s="256"/>
      <c r="B65" s="256"/>
      <c r="C65" s="276"/>
      <c r="D65" s="256"/>
      <c r="E65" s="256"/>
    </row>
    <row r="66" spans="1:5" ht="15.75">
      <c r="A66" s="256"/>
      <c r="B66" s="256"/>
      <c r="C66" s="276"/>
      <c r="D66" s="256"/>
      <c r="E66" s="256"/>
    </row>
    <row r="67" spans="1:5" ht="15.75">
      <c r="A67" s="256"/>
      <c r="B67" s="256"/>
      <c r="C67" s="276"/>
      <c r="D67" s="256"/>
      <c r="E67" s="256"/>
    </row>
    <row r="68" spans="1:5" ht="15.75">
      <c r="A68" s="277"/>
      <c r="B68" s="278"/>
      <c r="C68" s="276"/>
      <c r="D68" s="257"/>
      <c r="E68" s="257"/>
    </row>
    <row r="69" spans="1:5" ht="15.75">
      <c r="A69" s="256"/>
      <c r="B69" s="256"/>
      <c r="C69" s="276"/>
      <c r="D69" s="257"/>
      <c r="E69" s="257"/>
    </row>
    <row r="70" spans="1:5" ht="15.75">
      <c r="A70" s="256"/>
      <c r="B70" s="256"/>
      <c r="C70" s="276"/>
      <c r="D70" s="257"/>
      <c r="E70" s="257"/>
    </row>
    <row r="71" spans="1:5" ht="15.75">
      <c r="A71" s="256"/>
      <c r="B71" s="256"/>
      <c r="C71" s="276"/>
      <c r="D71" s="257"/>
      <c r="E71" s="257"/>
    </row>
    <row r="72" spans="1:5" ht="15.75">
      <c r="A72" s="256"/>
      <c r="B72" s="256"/>
      <c r="C72" s="276"/>
      <c r="D72" s="257"/>
      <c r="E72" s="257"/>
    </row>
    <row r="73" spans="1:5" ht="15.75">
      <c r="A73" s="256"/>
      <c r="B73" s="256"/>
      <c r="C73" s="276"/>
      <c r="D73" s="257"/>
      <c r="E73" s="257"/>
    </row>
    <row r="74" spans="1:5" ht="15.75">
      <c r="A74" s="256"/>
      <c r="B74" s="256"/>
      <c r="C74" s="276"/>
      <c r="D74" s="257"/>
      <c r="E74" s="257"/>
    </row>
    <row r="75" spans="1:5" ht="15.75">
      <c r="A75" s="256"/>
      <c r="B75" s="256"/>
      <c r="C75" s="276"/>
      <c r="D75" s="257"/>
      <c r="E75" s="257"/>
    </row>
    <row r="76" spans="1:5" ht="15.75">
      <c r="A76" s="256"/>
      <c r="B76" s="256"/>
      <c r="C76" s="276"/>
      <c r="D76" s="257"/>
      <c r="E76" s="257"/>
    </row>
    <row r="77" spans="1:5" ht="15.75">
      <c r="A77" s="256"/>
      <c r="B77" s="256"/>
      <c r="C77" s="276"/>
      <c r="D77" s="257"/>
      <c r="E77" s="257"/>
    </row>
    <row r="78" spans="1:5" ht="15.75">
      <c r="A78" s="256"/>
      <c r="B78" s="256"/>
      <c r="C78" s="276"/>
      <c r="D78" s="257"/>
      <c r="E78" s="257"/>
    </row>
    <row r="79" spans="1:5" ht="15.75">
      <c r="A79" s="256"/>
      <c r="B79" s="256"/>
      <c r="C79" s="276"/>
      <c r="D79" s="257"/>
      <c r="E79" s="257"/>
    </row>
    <row r="80" spans="1:5" ht="15.75">
      <c r="A80" s="256"/>
      <c r="B80" s="256"/>
      <c r="C80" s="276"/>
      <c r="D80" s="257"/>
      <c r="E80" s="257"/>
    </row>
    <row r="81" spans="1:5" ht="15.75">
      <c r="A81" s="256"/>
      <c r="B81" s="256"/>
      <c r="C81" s="276"/>
      <c r="D81" s="257"/>
      <c r="E81" s="257"/>
    </row>
    <row r="82" spans="1:5" ht="15.75">
      <c r="A82" s="256"/>
      <c r="B82" s="256"/>
      <c r="C82" s="276"/>
      <c r="D82" s="257"/>
      <c r="E82" s="257"/>
    </row>
    <row r="83" spans="1:5" ht="15.75">
      <c r="A83" s="256"/>
      <c r="B83" s="256"/>
      <c r="C83" s="276"/>
      <c r="D83" s="257"/>
      <c r="E83" s="257"/>
    </row>
    <row r="84" spans="1:5" ht="15.75">
      <c r="A84" s="256"/>
      <c r="B84" s="256"/>
      <c r="C84" s="276"/>
      <c r="D84" s="257"/>
      <c r="E84" s="257"/>
    </row>
    <row r="85" spans="1:5" ht="15.75">
      <c r="A85" s="256"/>
      <c r="B85" s="256"/>
      <c r="C85" s="276"/>
      <c r="D85" s="257"/>
      <c r="E85" s="257"/>
    </row>
    <row r="86" spans="1:5" ht="15.75">
      <c r="A86" s="256"/>
      <c r="B86" s="256"/>
      <c r="C86" s="276"/>
      <c r="D86" s="257"/>
      <c r="E86" s="257"/>
    </row>
    <row r="87" spans="1:5" ht="15.75">
      <c r="A87" s="256"/>
      <c r="B87" s="256"/>
      <c r="C87" s="276"/>
      <c r="D87" s="257"/>
      <c r="E87" s="257"/>
    </row>
    <row r="88" spans="1:5" ht="15.75">
      <c r="A88" s="256"/>
      <c r="B88" s="256"/>
      <c r="C88" s="276"/>
      <c r="D88" s="257"/>
      <c r="E88" s="257"/>
    </row>
    <row r="89" spans="1:5" ht="15.75">
      <c r="A89" s="256"/>
      <c r="B89" s="256"/>
      <c r="C89" s="276"/>
      <c r="D89" s="257"/>
      <c r="E89" s="257"/>
    </row>
    <row r="90" spans="1:5" ht="15.75">
      <c r="A90" s="256"/>
      <c r="B90" s="256"/>
      <c r="C90" s="276"/>
      <c r="D90" s="257"/>
      <c r="E90" s="257"/>
    </row>
    <row r="91" spans="1:5" ht="15.75">
      <c r="A91" s="256"/>
      <c r="B91" s="256"/>
      <c r="C91" s="276"/>
      <c r="D91" s="257"/>
      <c r="E91" s="257"/>
    </row>
    <row r="92" spans="1:5" ht="15.75">
      <c r="A92" s="256"/>
      <c r="B92" s="256"/>
      <c r="C92" s="276"/>
      <c r="D92" s="257"/>
      <c r="E92" s="257"/>
    </row>
    <row r="93" spans="1:5" ht="15.75">
      <c r="A93" s="256"/>
      <c r="B93" s="256"/>
      <c r="C93" s="276"/>
      <c r="D93" s="257"/>
      <c r="E93" s="257"/>
    </row>
    <row r="94" spans="1:5" ht="15.75">
      <c r="A94" s="256"/>
      <c r="B94" s="256"/>
      <c r="C94" s="276"/>
      <c r="D94" s="257"/>
      <c r="E94" s="257"/>
    </row>
    <row r="95" spans="1:5" ht="15.75">
      <c r="A95" s="256"/>
      <c r="B95" s="256"/>
      <c r="C95" s="276"/>
      <c r="D95" s="257"/>
      <c r="E95" s="257"/>
    </row>
    <row r="96" spans="1:5" ht="15.75">
      <c r="A96" s="256"/>
      <c r="B96" s="256"/>
      <c r="C96" s="276"/>
      <c r="D96" s="257"/>
      <c r="E96" s="257"/>
    </row>
    <row r="97" spans="1:5" ht="15.75">
      <c r="A97" s="256"/>
      <c r="B97" s="256"/>
      <c r="C97" s="276"/>
      <c r="D97" s="257"/>
      <c r="E97" s="257"/>
    </row>
    <row r="98" spans="1:5" ht="15.75">
      <c r="A98" s="256"/>
      <c r="B98" s="256"/>
      <c r="C98" s="276"/>
      <c r="D98" s="257"/>
      <c r="E98" s="257"/>
    </row>
    <row r="99" spans="1:5" ht="15.75">
      <c r="A99" s="256"/>
      <c r="B99" s="256"/>
      <c r="C99" s="276"/>
      <c r="D99" s="257"/>
      <c r="E99" s="257"/>
    </row>
    <row r="100" spans="1:5" ht="15.75">
      <c r="A100" s="256"/>
      <c r="B100" s="256"/>
      <c r="C100" s="276"/>
      <c r="D100" s="257"/>
      <c r="E100" s="257"/>
    </row>
    <row r="101" spans="1:5" ht="15.75">
      <c r="A101" s="256"/>
      <c r="B101" s="256"/>
      <c r="C101" s="276"/>
      <c r="D101" s="257"/>
      <c r="E101" s="257"/>
    </row>
    <row r="102" spans="1:5" ht="15.75">
      <c r="A102" s="256"/>
      <c r="B102" s="256"/>
      <c r="C102" s="276"/>
      <c r="D102" s="257"/>
      <c r="E102" s="257"/>
    </row>
    <row r="103" spans="1:5" ht="15.75">
      <c r="A103" s="256"/>
      <c r="B103" s="256"/>
      <c r="C103" s="276"/>
      <c r="D103" s="257"/>
      <c r="E103" s="257"/>
    </row>
    <row r="104" spans="1:5" ht="15.75">
      <c r="A104" s="256"/>
      <c r="B104" s="256"/>
      <c r="C104" s="276"/>
      <c r="D104" s="257"/>
      <c r="E104" s="257"/>
    </row>
    <row r="105" spans="1:5" ht="15.75">
      <c r="A105" s="256"/>
      <c r="B105" s="256"/>
      <c r="C105" s="276"/>
      <c r="D105" s="257"/>
      <c r="E105" s="257"/>
    </row>
    <row r="106" spans="1:5" ht="15.75">
      <c r="A106" s="256"/>
      <c r="B106" s="256"/>
      <c r="C106" s="276"/>
      <c r="D106" s="257"/>
      <c r="E106" s="257"/>
    </row>
    <row r="107" spans="1:5" ht="15.75">
      <c r="A107" s="256"/>
      <c r="B107" s="256"/>
      <c r="C107" s="276"/>
      <c r="D107" s="257"/>
      <c r="E107" s="257"/>
    </row>
    <row r="108" spans="1:5" ht="15.75">
      <c r="A108" s="256"/>
      <c r="B108" s="256"/>
      <c r="C108" s="276"/>
      <c r="D108" s="257"/>
      <c r="E108" s="257"/>
    </row>
    <row r="109" spans="1:5" ht="15.75">
      <c r="A109" s="256"/>
      <c r="B109" s="256"/>
      <c r="C109" s="276"/>
      <c r="D109" s="257"/>
      <c r="E109" s="257"/>
    </row>
    <row r="110" spans="1:5" ht="15.75">
      <c r="A110" s="256"/>
      <c r="B110" s="256"/>
      <c r="C110" s="276"/>
      <c r="D110" s="257"/>
      <c r="E110" s="257"/>
    </row>
    <row r="111" spans="1:5" ht="15.75">
      <c r="A111" s="256"/>
      <c r="B111" s="256"/>
      <c r="C111" s="276"/>
      <c r="D111" s="257"/>
      <c r="E111" s="257"/>
    </row>
    <row r="112" spans="1:5" ht="15.75">
      <c r="A112" s="256"/>
      <c r="B112" s="256"/>
      <c r="C112" s="276"/>
      <c r="D112" s="257"/>
      <c r="E112" s="257"/>
    </row>
    <row r="113" spans="1:5" ht="15.75">
      <c r="A113" s="256"/>
      <c r="B113" s="256"/>
      <c r="C113" s="276"/>
      <c r="D113" s="257"/>
      <c r="E113" s="257"/>
    </row>
    <row r="114" spans="1:5" ht="15.75">
      <c r="A114" s="256"/>
      <c r="B114" s="256"/>
      <c r="C114" s="276"/>
      <c r="D114" s="257"/>
      <c r="E114" s="257"/>
    </row>
    <row r="115" spans="1:5" ht="15.75">
      <c r="A115" s="256"/>
      <c r="B115" s="256"/>
      <c r="C115" s="276"/>
      <c r="D115" s="257"/>
      <c r="E115" s="257"/>
    </row>
    <row r="116" spans="1:5" ht="15.75">
      <c r="A116" s="256"/>
      <c r="B116" s="256"/>
      <c r="C116" s="276"/>
      <c r="D116" s="257"/>
      <c r="E116" s="257"/>
    </row>
    <row r="117" spans="1:5" ht="15.75">
      <c r="A117" s="256"/>
      <c r="B117" s="256"/>
      <c r="C117" s="276"/>
      <c r="D117" s="257"/>
      <c r="E117" s="257"/>
    </row>
    <row r="118" spans="1:5" ht="15.75">
      <c r="A118" s="256"/>
      <c r="B118" s="256"/>
      <c r="C118" s="276"/>
      <c r="D118" s="257"/>
      <c r="E118" s="257"/>
    </row>
    <row r="119" spans="1:5" ht="15.75">
      <c r="A119" s="256"/>
      <c r="B119" s="256"/>
      <c r="C119" s="276"/>
      <c r="D119" s="257"/>
      <c r="E119" s="257"/>
    </row>
    <row r="120" spans="1:5" ht="15.75">
      <c r="A120" s="256"/>
      <c r="B120" s="256"/>
      <c r="C120" s="276"/>
      <c r="D120" s="257"/>
      <c r="E120" s="257"/>
    </row>
    <row r="121" spans="1:5" ht="15.75">
      <c r="A121" s="256"/>
      <c r="B121" s="256"/>
      <c r="C121" s="276"/>
      <c r="D121" s="257"/>
      <c r="E121" s="257"/>
    </row>
    <row r="122" spans="1:5" ht="15.75">
      <c r="A122" s="256"/>
      <c r="B122" s="256"/>
      <c r="C122" s="276"/>
      <c r="D122" s="257"/>
      <c r="E122" s="257"/>
    </row>
    <row r="123" spans="1:5" ht="15.75">
      <c r="A123" s="256"/>
      <c r="B123" s="256"/>
      <c r="C123" s="276"/>
      <c r="D123" s="257"/>
      <c r="E123" s="257"/>
    </row>
    <row r="124" spans="1:5" ht="15.75">
      <c r="A124" s="256"/>
      <c r="B124" s="256"/>
      <c r="C124" s="276"/>
      <c r="D124" s="257"/>
      <c r="E124" s="257"/>
    </row>
    <row r="125" spans="1:5" ht="15.75">
      <c r="A125" s="256"/>
      <c r="B125" s="256"/>
      <c r="C125" s="276"/>
      <c r="D125" s="257"/>
      <c r="E125" s="257"/>
    </row>
    <row r="126" spans="1:5" ht="15.75">
      <c r="A126" s="256"/>
      <c r="B126" s="256"/>
      <c r="C126" s="276"/>
      <c r="D126" s="257"/>
      <c r="E126" s="257"/>
    </row>
    <row r="127" spans="1:5" ht="15.75">
      <c r="A127" s="256"/>
      <c r="B127" s="256"/>
      <c r="C127" s="276"/>
      <c r="D127" s="257"/>
      <c r="E127" s="257"/>
    </row>
    <row r="128" spans="1:5" ht="15.75">
      <c r="A128" s="256"/>
      <c r="B128" s="256"/>
      <c r="C128" s="276"/>
      <c r="D128" s="257"/>
      <c r="E128" s="257"/>
    </row>
    <row r="129" spans="1:5" ht="15.75">
      <c r="A129" s="256"/>
      <c r="B129" s="256"/>
      <c r="C129" s="276"/>
      <c r="D129" s="257"/>
      <c r="E129" s="257"/>
    </row>
    <row r="130" spans="1:5" ht="15.75">
      <c r="A130" s="256"/>
      <c r="B130" s="256"/>
      <c r="C130" s="276"/>
      <c r="D130" s="257"/>
      <c r="E130" s="257"/>
    </row>
    <row r="131" spans="1:5" ht="15.75">
      <c r="A131" s="256"/>
      <c r="B131" s="256"/>
      <c r="C131" s="276"/>
      <c r="D131" s="257"/>
      <c r="E131" s="257"/>
    </row>
    <row r="132" spans="1:5" ht="15.75">
      <c r="A132" s="256"/>
      <c r="B132" s="256"/>
      <c r="C132" s="276"/>
      <c r="D132" s="257"/>
      <c r="E132" s="257"/>
    </row>
    <row r="133" spans="1:5" ht="15.75">
      <c r="A133" s="256"/>
      <c r="B133" s="256"/>
      <c r="C133" s="276"/>
      <c r="D133" s="257"/>
      <c r="E133" s="257"/>
    </row>
    <row r="134" spans="1:5" ht="15.75">
      <c r="A134" s="256"/>
      <c r="B134" s="256"/>
      <c r="C134" s="276"/>
      <c r="D134" s="257"/>
      <c r="E134" s="257"/>
    </row>
    <row r="135" spans="1:5" ht="15.75">
      <c r="A135" s="256"/>
      <c r="B135" s="256"/>
      <c r="C135" s="276"/>
      <c r="D135" s="257"/>
      <c r="E135" s="257"/>
    </row>
    <row r="136" spans="1:5" ht="15.75">
      <c r="A136" s="256"/>
      <c r="B136" s="256"/>
      <c r="C136" s="276"/>
      <c r="D136" s="257"/>
      <c r="E136" s="257"/>
    </row>
    <row r="137" spans="1:5" ht="15.75">
      <c r="A137" s="256"/>
      <c r="B137" s="256"/>
      <c r="C137" s="276"/>
      <c r="D137" s="257"/>
      <c r="E137" s="257"/>
    </row>
    <row r="138" spans="1:5" ht="15.75">
      <c r="A138" s="256"/>
      <c r="B138" s="256"/>
      <c r="C138" s="276"/>
      <c r="D138" s="257"/>
      <c r="E138" s="257"/>
    </row>
    <row r="139" spans="1:5" ht="15.75">
      <c r="A139" s="256"/>
      <c r="B139" s="256"/>
      <c r="C139" s="276"/>
      <c r="D139" s="257"/>
      <c r="E139" s="257"/>
    </row>
    <row r="140" spans="1:5" ht="15.75">
      <c r="A140" s="256"/>
      <c r="B140" s="256"/>
      <c r="C140" s="276"/>
      <c r="D140" s="257"/>
      <c r="E140" s="257"/>
    </row>
    <row r="141" spans="1:5" ht="15.75">
      <c r="A141" s="256"/>
      <c r="B141" s="256"/>
      <c r="C141" s="276"/>
      <c r="D141" s="257"/>
      <c r="E141" s="257"/>
    </row>
    <row r="142" spans="1:5" ht="15.75">
      <c r="A142" s="256"/>
      <c r="B142" s="256"/>
      <c r="C142" s="276"/>
      <c r="D142" s="257"/>
      <c r="E142" s="257"/>
    </row>
    <row r="143" spans="1:5" ht="15.75">
      <c r="A143" s="256"/>
      <c r="B143" s="256"/>
      <c r="C143" s="276"/>
      <c r="D143" s="257"/>
      <c r="E143" s="257"/>
    </row>
    <row r="144" spans="1:5" ht="15.75">
      <c r="A144" s="256"/>
      <c r="B144" s="256"/>
      <c r="C144" s="276"/>
      <c r="D144" s="257"/>
      <c r="E144" s="257"/>
    </row>
    <row r="145" spans="1:5" ht="15.75">
      <c r="A145" s="256"/>
      <c r="B145" s="256"/>
      <c r="C145" s="276"/>
      <c r="D145" s="257"/>
      <c r="E145" s="257"/>
    </row>
    <row r="146" spans="1:5" ht="15.75">
      <c r="A146" s="256"/>
      <c r="B146" s="256"/>
      <c r="C146" s="276"/>
      <c r="D146" s="257"/>
      <c r="E146" s="257"/>
    </row>
    <row r="147" spans="1:5" ht="15.75">
      <c r="A147" s="256"/>
      <c r="B147" s="256"/>
      <c r="C147" s="276"/>
      <c r="D147" s="257"/>
      <c r="E147" s="257"/>
    </row>
    <row r="148" spans="1:5" ht="15.75">
      <c r="A148" s="256"/>
      <c r="B148" s="256"/>
      <c r="C148" s="276"/>
      <c r="D148" s="257"/>
      <c r="E148" s="257"/>
    </row>
    <row r="149" spans="1:5" ht="15.75">
      <c r="A149" s="256"/>
      <c r="B149" s="256"/>
      <c r="C149" s="276"/>
      <c r="D149" s="257"/>
      <c r="E149" s="257"/>
    </row>
    <row r="150" spans="1:5" ht="15.75">
      <c r="A150" s="256"/>
      <c r="B150" s="256"/>
      <c r="C150" s="276"/>
      <c r="D150" s="257"/>
      <c r="E150" s="257"/>
    </row>
    <row r="151" spans="1:5" ht="15.75">
      <c r="A151" s="256"/>
      <c r="B151" s="256"/>
      <c r="C151" s="276"/>
      <c r="D151" s="257"/>
      <c r="E151" s="257"/>
    </row>
    <row r="152" spans="1:5" ht="15.75">
      <c r="A152" s="256"/>
      <c r="B152" s="256"/>
      <c r="C152" s="276"/>
      <c r="D152" s="257"/>
      <c r="E152" s="257"/>
    </row>
    <row r="153" spans="1:5" ht="15.75">
      <c r="A153" s="256"/>
      <c r="B153" s="256"/>
      <c r="C153" s="276"/>
      <c r="D153" s="257"/>
      <c r="E153" s="257"/>
    </row>
    <row r="154" spans="1:5" ht="15.75">
      <c r="A154" s="256"/>
      <c r="B154" s="256"/>
      <c r="C154" s="276"/>
      <c r="D154" s="257"/>
      <c r="E154" s="257"/>
    </row>
    <row r="155" spans="1:5" ht="15.75">
      <c r="A155" s="256"/>
      <c r="B155" s="256"/>
      <c r="C155" s="276"/>
      <c r="D155" s="257"/>
      <c r="E155" s="257"/>
    </row>
    <row r="156" spans="1:5" ht="15.75">
      <c r="A156" s="256"/>
      <c r="B156" s="256"/>
      <c r="C156" s="276"/>
      <c r="D156" s="257"/>
      <c r="E156" s="257"/>
    </row>
    <row r="157" spans="1:5" ht="15.75">
      <c r="A157" s="256"/>
      <c r="B157" s="256"/>
      <c r="C157" s="276"/>
      <c r="D157" s="257"/>
      <c r="E157" s="257"/>
    </row>
    <row r="158" spans="1:5" ht="15.75">
      <c r="A158" s="256"/>
      <c r="B158" s="256"/>
      <c r="C158" s="276"/>
      <c r="D158" s="257"/>
      <c r="E158" s="257"/>
    </row>
    <row r="159" spans="1:5" ht="15.75">
      <c r="A159" s="256"/>
      <c r="B159" s="256"/>
      <c r="C159" s="276"/>
      <c r="D159" s="257"/>
      <c r="E159" s="257"/>
    </row>
    <row r="160" spans="1:5" ht="15.75">
      <c r="A160" s="256"/>
      <c r="B160" s="256"/>
      <c r="C160" s="276"/>
      <c r="D160" s="257"/>
      <c r="E160" s="257"/>
    </row>
    <row r="161" spans="1:5" ht="15.75">
      <c r="A161" s="256"/>
      <c r="B161" s="256"/>
      <c r="C161" s="276"/>
      <c r="D161" s="257"/>
      <c r="E161" s="257"/>
    </row>
    <row r="162" spans="1:5" ht="15.75">
      <c r="A162" s="256"/>
      <c r="B162" s="256"/>
      <c r="C162" s="276"/>
      <c r="D162" s="257"/>
      <c r="E162" s="257"/>
    </row>
    <row r="163" spans="1:5" ht="15.75">
      <c r="A163" s="256"/>
      <c r="B163" s="256"/>
      <c r="C163" s="276"/>
      <c r="D163" s="257"/>
      <c r="E163" s="257"/>
    </row>
    <row r="164" spans="1:5" ht="15.75">
      <c r="A164" s="256"/>
      <c r="B164" s="256"/>
      <c r="C164" s="276"/>
      <c r="D164" s="257"/>
      <c r="E164" s="257"/>
    </row>
    <row r="165" spans="1:5" ht="15.75">
      <c r="A165" s="256"/>
      <c r="B165" s="256"/>
      <c r="C165" s="276"/>
      <c r="D165" s="257"/>
      <c r="E165" s="257"/>
    </row>
    <row r="166" spans="1:5" ht="15.75">
      <c r="A166" s="256"/>
      <c r="B166" s="256"/>
      <c r="C166" s="276"/>
      <c r="D166" s="257"/>
      <c r="E166" s="257"/>
    </row>
    <row r="167" spans="1:5" ht="15.75">
      <c r="A167" s="256"/>
      <c r="B167" s="256"/>
      <c r="C167" s="276"/>
      <c r="D167" s="257"/>
      <c r="E167" s="257"/>
    </row>
    <row r="168" spans="1:5" ht="15.75">
      <c r="A168" s="256"/>
      <c r="B168" s="256"/>
      <c r="C168" s="276"/>
      <c r="D168" s="257"/>
      <c r="E168" s="257"/>
    </row>
    <row r="169" spans="1:5" ht="15.75">
      <c r="A169" s="256"/>
      <c r="B169" s="256"/>
      <c r="C169" s="276"/>
      <c r="D169" s="257"/>
      <c r="E169" s="257"/>
    </row>
    <row r="170" spans="1:5" ht="15.75">
      <c r="A170" s="256"/>
      <c r="B170" s="256"/>
      <c r="C170" s="276"/>
      <c r="D170" s="257"/>
      <c r="E170" s="257"/>
    </row>
    <row r="171" spans="1:5" ht="15.75">
      <c r="A171" s="256"/>
      <c r="B171" s="256"/>
      <c r="C171" s="276"/>
      <c r="D171" s="257"/>
      <c r="E171" s="257"/>
    </row>
    <row r="172" spans="1:5" ht="15.75">
      <c r="A172" s="256"/>
      <c r="B172" s="256"/>
      <c r="C172" s="276"/>
      <c r="D172" s="257"/>
      <c r="E172" s="257"/>
    </row>
    <row r="173" spans="1:5" ht="15.75">
      <c r="A173" s="256"/>
      <c r="B173" s="256"/>
      <c r="C173" s="276"/>
      <c r="D173" s="257"/>
      <c r="E173" s="257"/>
    </row>
    <row r="174" spans="1:5" ht="15.75">
      <c r="A174" s="256"/>
      <c r="B174" s="256"/>
      <c r="C174" s="276"/>
      <c r="D174" s="257"/>
      <c r="E174" s="257"/>
    </row>
    <row r="175" spans="1:5" ht="15.75">
      <c r="A175" s="256"/>
      <c r="B175" s="256"/>
      <c r="C175" s="276"/>
      <c r="D175" s="257"/>
      <c r="E175" s="257"/>
    </row>
    <row r="176" spans="1:5" ht="15.75">
      <c r="A176" s="256"/>
      <c r="B176" s="256"/>
      <c r="C176" s="276"/>
      <c r="D176" s="257"/>
      <c r="E176" s="257"/>
    </row>
    <row r="177" spans="1:5" ht="15.75">
      <c r="A177" s="256"/>
      <c r="B177" s="256"/>
      <c r="C177" s="276"/>
      <c r="D177" s="257"/>
      <c r="E177" s="257"/>
    </row>
    <row r="178" spans="1:5" ht="15.75">
      <c r="A178" s="256"/>
      <c r="B178" s="256"/>
      <c r="C178" s="276"/>
      <c r="D178" s="257"/>
      <c r="E178" s="257"/>
    </row>
    <row r="179" spans="1:5" ht="15.75">
      <c r="A179" s="256"/>
      <c r="B179" s="256"/>
      <c r="C179" s="276"/>
      <c r="D179" s="257"/>
      <c r="E179" s="257"/>
    </row>
    <row r="180" spans="1:5" ht="15.75">
      <c r="A180" s="256"/>
      <c r="B180" s="256"/>
      <c r="C180" s="276"/>
      <c r="D180" s="257"/>
      <c r="E180" s="257"/>
    </row>
    <row r="181" spans="1:5" ht="15.75">
      <c r="A181" s="256"/>
      <c r="B181" s="256"/>
      <c r="C181" s="276"/>
      <c r="D181" s="257"/>
      <c r="E181" s="257"/>
    </row>
    <row r="182" spans="1:5" ht="15.75">
      <c r="A182" s="256"/>
      <c r="B182" s="256"/>
      <c r="C182" s="276"/>
      <c r="D182" s="257"/>
      <c r="E182" s="257"/>
    </row>
    <row r="183" spans="1:5" ht="15.75">
      <c r="A183" s="256"/>
      <c r="B183" s="256"/>
      <c r="C183" s="276"/>
      <c r="D183" s="257"/>
      <c r="E183" s="257"/>
    </row>
    <row r="184" spans="1:5" ht="15.75">
      <c r="A184" s="256"/>
      <c r="B184" s="256"/>
      <c r="C184" s="276"/>
      <c r="D184" s="257"/>
      <c r="E184" s="257"/>
    </row>
    <row r="185" spans="1:5" ht="15.75">
      <c r="A185" s="256"/>
      <c r="B185" s="256"/>
      <c r="C185" s="276"/>
      <c r="D185" s="257"/>
      <c r="E185" s="257"/>
    </row>
    <row r="186" spans="1:5" ht="15.75">
      <c r="A186" s="256"/>
      <c r="B186" s="256"/>
      <c r="C186" s="276"/>
      <c r="D186" s="257"/>
      <c r="E186" s="257"/>
    </row>
    <row r="187" spans="1:5" ht="15.75">
      <c r="A187" s="256"/>
      <c r="B187" s="256"/>
      <c r="C187" s="276"/>
      <c r="D187" s="257"/>
      <c r="E187" s="257"/>
    </row>
    <row r="188" spans="1:5" ht="15.75">
      <c r="A188" s="256"/>
      <c r="B188" s="256"/>
      <c r="C188" s="276"/>
      <c r="D188" s="257"/>
      <c r="E188" s="257"/>
    </row>
    <row r="189" spans="1:5" ht="15.75">
      <c r="A189" s="256"/>
      <c r="B189" s="256"/>
      <c r="C189" s="276"/>
      <c r="D189" s="257"/>
      <c r="E189" s="257"/>
    </row>
    <row r="190" spans="1:5" ht="15.75">
      <c r="A190" s="256"/>
      <c r="B190" s="256"/>
      <c r="C190" s="276"/>
      <c r="D190" s="257"/>
      <c r="E190" s="257"/>
    </row>
    <row r="191" spans="1:5" ht="15.75">
      <c r="A191" s="256"/>
      <c r="B191" s="256"/>
      <c r="C191" s="276"/>
      <c r="D191" s="257"/>
      <c r="E191" s="257"/>
    </row>
    <row r="192" spans="1:5" ht="15.75">
      <c r="A192" s="256"/>
      <c r="B192" s="256"/>
      <c r="C192" s="276"/>
      <c r="D192" s="257"/>
      <c r="E192" s="257"/>
    </row>
    <row r="193" spans="1:5" ht="15.75">
      <c r="A193" s="256"/>
      <c r="B193" s="256"/>
      <c r="C193" s="276"/>
      <c r="D193" s="257"/>
      <c r="E193" s="257"/>
    </row>
    <row r="194" spans="1:5" ht="15.75">
      <c r="A194" s="256"/>
      <c r="B194" s="256"/>
      <c r="C194" s="276"/>
      <c r="D194" s="257"/>
      <c r="E194" s="257"/>
    </row>
    <row r="195" spans="1:5" ht="15.75">
      <c r="A195" s="256"/>
      <c r="B195" s="256"/>
      <c r="C195" s="276"/>
      <c r="D195" s="257"/>
      <c r="E195" s="257"/>
    </row>
    <row r="196" spans="1:5" ht="15.75">
      <c r="A196" s="256"/>
      <c r="B196" s="256"/>
      <c r="C196" s="276"/>
      <c r="D196" s="257"/>
      <c r="E196" s="257"/>
    </row>
    <row r="197" spans="1:5" ht="15.75">
      <c r="A197" s="256"/>
      <c r="B197" s="256"/>
      <c r="C197" s="276"/>
      <c r="D197" s="257"/>
      <c r="E197" s="257"/>
    </row>
    <row r="198" spans="1:5" ht="15.75">
      <c r="A198" s="256"/>
      <c r="B198" s="256"/>
      <c r="C198" s="276"/>
      <c r="D198" s="257"/>
      <c r="E198" s="257"/>
    </row>
    <row r="199" spans="1:5" ht="15.75">
      <c r="A199" s="256"/>
      <c r="B199" s="256"/>
      <c r="C199" s="276"/>
      <c r="D199" s="257"/>
      <c r="E199" s="257"/>
    </row>
    <row r="200" spans="1:5" ht="15.75">
      <c r="A200" s="256"/>
      <c r="B200" s="256"/>
      <c r="C200" s="276"/>
      <c r="D200" s="257"/>
      <c r="E200" s="257"/>
    </row>
    <row r="201" spans="1:5" ht="15.75">
      <c r="A201" s="256"/>
      <c r="B201" s="256"/>
      <c r="C201" s="276"/>
      <c r="D201" s="257"/>
      <c r="E201" s="257"/>
    </row>
    <row r="202" spans="1:5" ht="15.75">
      <c r="A202" s="256"/>
      <c r="B202" s="256"/>
      <c r="C202" s="276"/>
      <c r="D202" s="257"/>
      <c r="E202" s="257"/>
    </row>
    <row r="203" spans="1:5" ht="15.75">
      <c r="A203" s="256"/>
      <c r="B203" s="256"/>
      <c r="C203" s="276"/>
      <c r="D203" s="257"/>
      <c r="E203" s="257"/>
    </row>
    <row r="204" spans="1:5" ht="15.75">
      <c r="A204" s="256"/>
      <c r="B204" s="256"/>
      <c r="C204" s="276"/>
      <c r="D204" s="257"/>
      <c r="E204" s="257"/>
    </row>
    <row r="205" spans="1:5" ht="15.75">
      <c r="A205" s="256"/>
      <c r="B205" s="256"/>
      <c r="C205" s="276"/>
      <c r="D205" s="257"/>
      <c r="E205" s="257"/>
    </row>
    <row r="206" spans="1:5" ht="15.75">
      <c r="A206" s="256"/>
      <c r="B206" s="256"/>
      <c r="C206" s="276"/>
      <c r="D206" s="257"/>
      <c r="E206" s="257"/>
    </row>
    <row r="207" spans="1:5" ht="15.75">
      <c r="A207" s="256"/>
      <c r="B207" s="256"/>
      <c r="C207" s="276"/>
      <c r="D207" s="257"/>
      <c r="E207" s="257"/>
    </row>
    <row r="208" spans="1:5" ht="15.75">
      <c r="A208" s="256"/>
      <c r="B208" s="256"/>
      <c r="C208" s="276"/>
      <c r="D208" s="257"/>
      <c r="E208" s="257"/>
    </row>
    <row r="209" spans="1:5" ht="15.75">
      <c r="A209" s="256"/>
      <c r="B209" s="256"/>
      <c r="C209" s="276"/>
      <c r="D209" s="257"/>
      <c r="E209" s="257"/>
    </row>
    <row r="210" spans="1:5" ht="15.75">
      <c r="A210" s="256"/>
      <c r="B210" s="256"/>
      <c r="C210" s="276"/>
      <c r="D210" s="257"/>
      <c r="E210" s="257"/>
    </row>
    <row r="211" spans="1:5" ht="15.75">
      <c r="A211" s="256"/>
      <c r="B211" s="256"/>
      <c r="C211" s="276"/>
      <c r="D211" s="257"/>
      <c r="E211" s="257"/>
    </row>
    <row r="212" spans="1:5" ht="15.75">
      <c r="A212" s="256"/>
      <c r="B212" s="256"/>
      <c r="C212" s="276"/>
      <c r="D212" s="257"/>
      <c r="E212" s="257"/>
    </row>
    <row r="213" spans="1:5" ht="15.75">
      <c r="A213" s="256"/>
      <c r="B213" s="256"/>
      <c r="C213" s="276"/>
      <c r="D213" s="257"/>
      <c r="E213" s="257"/>
    </row>
    <row r="214" spans="1:5" ht="15.75">
      <c r="A214" s="256"/>
      <c r="B214" s="256"/>
      <c r="C214" s="276"/>
      <c r="D214" s="257"/>
      <c r="E214" s="257"/>
    </row>
    <row r="215" spans="1:5" ht="15.75">
      <c r="A215" s="256"/>
      <c r="B215" s="256"/>
      <c r="C215" s="276"/>
      <c r="D215" s="257"/>
      <c r="E215" s="257"/>
    </row>
    <row r="216" spans="1:5" ht="15.75">
      <c r="A216" s="256"/>
      <c r="B216" s="256"/>
      <c r="C216" s="276"/>
      <c r="D216" s="257"/>
      <c r="E216" s="257"/>
    </row>
    <row r="217" spans="1:5" ht="15.75">
      <c r="A217" s="256"/>
      <c r="B217" s="256"/>
      <c r="C217" s="276"/>
      <c r="D217" s="257"/>
      <c r="E217" s="257"/>
    </row>
    <row r="218" spans="1:5" ht="15.75">
      <c r="A218" s="256"/>
      <c r="B218" s="256"/>
      <c r="C218" s="276"/>
      <c r="D218" s="257"/>
      <c r="E218" s="257"/>
    </row>
    <row r="219" spans="1:5" ht="15.75">
      <c r="A219" s="256"/>
      <c r="B219" s="256"/>
      <c r="C219" s="276"/>
      <c r="D219" s="257"/>
      <c r="E219" s="257"/>
    </row>
    <row r="220" spans="1:5" ht="15.75">
      <c r="A220" s="256"/>
      <c r="B220" s="256"/>
      <c r="C220" s="276"/>
      <c r="D220" s="257"/>
      <c r="E220" s="257"/>
    </row>
    <row r="221" spans="1:5" ht="15.75">
      <c r="A221" s="256"/>
      <c r="B221" s="256"/>
      <c r="C221" s="276"/>
      <c r="D221" s="257"/>
      <c r="E221" s="257"/>
    </row>
    <row r="222" spans="1:5" ht="15.75">
      <c r="A222" s="256"/>
      <c r="B222" s="256"/>
      <c r="C222" s="276"/>
      <c r="D222" s="257"/>
      <c r="E222" s="257"/>
    </row>
    <row r="223" spans="1:5" ht="15.75">
      <c r="A223" s="256"/>
      <c r="B223" s="256"/>
      <c r="C223" s="276"/>
      <c r="D223" s="257"/>
      <c r="E223" s="257"/>
    </row>
    <row r="224" spans="1:5" ht="15.75">
      <c r="A224" s="256"/>
      <c r="B224" s="256"/>
      <c r="C224" s="276"/>
      <c r="D224" s="257"/>
      <c r="E224" s="257"/>
    </row>
    <row r="225" spans="1:5" ht="15.75">
      <c r="A225" s="256"/>
      <c r="B225" s="256"/>
      <c r="C225" s="276"/>
      <c r="D225" s="257"/>
      <c r="E225" s="257"/>
    </row>
    <row r="226" spans="1:5" ht="15.75">
      <c r="A226" s="256"/>
      <c r="B226" s="256"/>
      <c r="C226" s="276"/>
      <c r="D226" s="257"/>
      <c r="E226" s="257"/>
    </row>
    <row r="227" spans="1:5" ht="15.75">
      <c r="A227" s="256"/>
      <c r="B227" s="256"/>
      <c r="C227" s="276"/>
      <c r="D227" s="257"/>
      <c r="E227" s="257"/>
    </row>
    <row r="228" spans="1:5" ht="15.75">
      <c r="A228" s="256"/>
      <c r="B228" s="256"/>
      <c r="C228" s="276"/>
      <c r="D228" s="257"/>
      <c r="E228" s="257"/>
    </row>
    <row r="229" spans="1:5" ht="15.75">
      <c r="A229" s="256"/>
      <c r="B229" s="256"/>
      <c r="C229" s="276"/>
      <c r="D229" s="257"/>
      <c r="E229" s="257"/>
    </row>
    <row r="230" spans="1:5" ht="15.75">
      <c r="A230" s="256"/>
      <c r="B230" s="256"/>
      <c r="C230" s="276"/>
      <c r="D230" s="257"/>
      <c r="E230" s="257"/>
    </row>
    <row r="231" spans="1:5" ht="15.75">
      <c r="A231" s="256"/>
      <c r="B231" s="256"/>
      <c r="C231" s="276"/>
      <c r="D231" s="257"/>
      <c r="E231" s="257"/>
    </row>
    <row r="232" spans="1:5" ht="15.75">
      <c r="A232" s="256"/>
      <c r="B232" s="256"/>
      <c r="C232" s="276"/>
      <c r="D232" s="257"/>
      <c r="E232" s="257"/>
    </row>
    <row r="233" spans="1:5" ht="15.75">
      <c r="A233" s="256"/>
      <c r="B233" s="256"/>
      <c r="C233" s="276"/>
      <c r="D233" s="257"/>
      <c r="E233" s="257"/>
    </row>
    <row r="234" spans="1:5" ht="15.75">
      <c r="A234" s="256"/>
      <c r="B234" s="256"/>
      <c r="C234" s="276"/>
      <c r="D234" s="257"/>
      <c r="E234" s="257"/>
    </row>
    <row r="235" spans="1:5" ht="15.75">
      <c r="A235" s="256"/>
      <c r="B235" s="256"/>
      <c r="C235" s="276"/>
      <c r="D235" s="257"/>
      <c r="E235" s="257"/>
    </row>
    <row r="236" spans="1:5" ht="15.75">
      <c r="A236" s="256"/>
      <c r="B236" s="256"/>
      <c r="C236" s="276"/>
      <c r="D236" s="257"/>
      <c r="E236" s="257"/>
    </row>
    <row r="237" spans="1:5" ht="15.75">
      <c r="A237" s="256"/>
      <c r="B237" s="256"/>
      <c r="C237" s="276"/>
      <c r="D237" s="257"/>
      <c r="E237" s="257"/>
    </row>
    <row r="238" spans="1:5" ht="15.75">
      <c r="A238" s="256"/>
      <c r="B238" s="256"/>
      <c r="C238" s="276"/>
      <c r="D238" s="257"/>
      <c r="E238" s="257"/>
    </row>
    <row r="239" spans="1:5" ht="15.75">
      <c r="A239" s="256"/>
      <c r="B239" s="256"/>
      <c r="C239" s="276"/>
      <c r="D239" s="257"/>
      <c r="E239" s="257"/>
    </row>
    <row r="240" spans="1:5" ht="15.75">
      <c r="A240" s="256"/>
      <c r="B240" s="256"/>
      <c r="C240" s="276"/>
      <c r="D240" s="257"/>
      <c r="E240" s="257"/>
    </row>
    <row r="241" spans="1:5" ht="15.75">
      <c r="A241" s="256"/>
      <c r="B241" s="256"/>
      <c r="C241" s="276"/>
      <c r="D241" s="257"/>
      <c r="E241" s="257"/>
    </row>
    <row r="242" spans="1:5" ht="15.75">
      <c r="A242" s="256"/>
      <c r="B242" s="256"/>
      <c r="C242" s="276"/>
      <c r="D242" s="257"/>
      <c r="E242" s="257"/>
    </row>
    <row r="243" spans="1:5" ht="15.75">
      <c r="A243" s="256"/>
      <c r="B243" s="256"/>
      <c r="C243" s="276"/>
      <c r="D243" s="257"/>
      <c r="E243" s="257"/>
    </row>
    <row r="244" spans="1:5" ht="15.75">
      <c r="A244" s="256"/>
      <c r="B244" s="256"/>
      <c r="C244" s="276"/>
      <c r="D244" s="257"/>
      <c r="E244" s="257"/>
    </row>
    <row r="245" spans="1:5" ht="15.75">
      <c r="A245" s="256"/>
      <c r="B245" s="256"/>
      <c r="C245" s="276"/>
      <c r="D245" s="257"/>
      <c r="E245" s="257"/>
    </row>
    <row r="246" spans="1:5" ht="15.75">
      <c r="A246" s="256"/>
      <c r="B246" s="256"/>
      <c r="C246" s="276"/>
      <c r="D246" s="257"/>
      <c r="E246" s="257"/>
    </row>
    <row r="247" spans="1:5" ht="15.75">
      <c r="A247" s="256"/>
      <c r="B247" s="256"/>
      <c r="C247" s="276"/>
      <c r="D247" s="257"/>
      <c r="E247" s="257"/>
    </row>
    <row r="248" spans="1:5" ht="15.75">
      <c r="A248" s="256"/>
      <c r="B248" s="256"/>
      <c r="C248" s="276"/>
      <c r="D248" s="257"/>
      <c r="E248" s="257"/>
    </row>
    <row r="249" spans="1:5" ht="15.75">
      <c r="A249" s="256"/>
      <c r="B249" s="256"/>
      <c r="C249" s="276"/>
      <c r="D249" s="257"/>
      <c r="E249" s="257"/>
    </row>
    <row r="250" spans="1:5" ht="15.75">
      <c r="A250" s="256"/>
      <c r="B250" s="256"/>
      <c r="C250" s="276"/>
      <c r="D250" s="257"/>
      <c r="E250" s="257"/>
    </row>
    <row r="251" spans="1:5" ht="15.75">
      <c r="A251" s="256"/>
      <c r="B251" s="256"/>
      <c r="C251" s="276"/>
      <c r="D251" s="257"/>
      <c r="E251" s="257"/>
    </row>
    <row r="252" spans="1:5" ht="15.75">
      <c r="A252" s="256"/>
      <c r="B252" s="256"/>
      <c r="C252" s="276"/>
      <c r="D252" s="257"/>
      <c r="E252" s="257"/>
    </row>
    <row r="253" spans="1:5" ht="15.75">
      <c r="A253" s="256"/>
      <c r="B253" s="256"/>
      <c r="C253" s="276"/>
      <c r="D253" s="257"/>
      <c r="E253" s="257"/>
    </row>
    <row r="254" spans="1:5" ht="15.75">
      <c r="A254" s="256"/>
      <c r="B254" s="256"/>
      <c r="C254" s="276"/>
      <c r="D254" s="257"/>
      <c r="E254" s="257"/>
    </row>
    <row r="255" spans="1:5" ht="15.75">
      <c r="A255" s="256"/>
      <c r="B255" s="256"/>
      <c r="C255" s="276"/>
      <c r="D255" s="257"/>
      <c r="E255" s="257"/>
    </row>
    <row r="256" spans="1:5" ht="15.75">
      <c r="A256" s="256"/>
      <c r="B256" s="256"/>
      <c r="C256" s="276"/>
      <c r="D256" s="257"/>
      <c r="E256" s="257"/>
    </row>
    <row r="257" spans="1:5" ht="15.75">
      <c r="A257" s="256"/>
      <c r="B257" s="256"/>
      <c r="C257" s="276"/>
      <c r="D257" s="257"/>
      <c r="E257" s="257"/>
    </row>
    <row r="258" spans="1:5" ht="15.75">
      <c r="A258" s="256"/>
      <c r="B258" s="256"/>
      <c r="C258" s="276"/>
      <c r="D258" s="257"/>
      <c r="E258" s="257"/>
    </row>
    <row r="259" spans="1:5" ht="15.75">
      <c r="A259" s="256"/>
      <c r="B259" s="256"/>
      <c r="C259" s="276"/>
      <c r="D259" s="257"/>
      <c r="E259" s="257"/>
    </row>
    <row r="260" spans="1:5" ht="15.75">
      <c r="A260" s="256"/>
      <c r="B260" s="256"/>
      <c r="C260" s="276"/>
      <c r="D260" s="257"/>
      <c r="E260" s="257"/>
    </row>
    <row r="261" spans="1:5" ht="15.75">
      <c r="A261" s="256"/>
      <c r="B261" s="256"/>
      <c r="C261" s="276"/>
      <c r="D261" s="257"/>
      <c r="E261" s="257"/>
    </row>
    <row r="262" spans="1:5" ht="15.75">
      <c r="A262" s="256"/>
      <c r="B262" s="256"/>
      <c r="C262" s="276"/>
      <c r="D262" s="257"/>
      <c r="E262" s="257"/>
    </row>
    <row r="263" spans="1:5" ht="15.75">
      <c r="A263" s="256"/>
      <c r="B263" s="256"/>
      <c r="C263" s="276"/>
      <c r="D263" s="257"/>
      <c r="E263" s="257"/>
    </row>
    <row r="264" spans="1:5" ht="15.75">
      <c r="A264" s="256"/>
      <c r="B264" s="256"/>
      <c r="C264" s="276"/>
      <c r="D264" s="257"/>
      <c r="E264" s="257"/>
    </row>
    <row r="265" spans="1:5" ht="15.75">
      <c r="A265" s="256"/>
      <c r="B265" s="256"/>
      <c r="C265" s="276"/>
      <c r="D265" s="257"/>
      <c r="E265" s="257"/>
    </row>
    <row r="266" spans="1:5" ht="15.75">
      <c r="A266" s="256"/>
      <c r="B266" s="256"/>
      <c r="C266" s="276"/>
      <c r="D266" s="257"/>
      <c r="E266" s="257"/>
    </row>
    <row r="267" spans="1:5" ht="15.75">
      <c r="A267" s="256"/>
      <c r="B267" s="256"/>
      <c r="C267" s="276"/>
      <c r="D267" s="257"/>
      <c r="E267" s="257"/>
    </row>
    <row r="268" spans="1:5" ht="15.75">
      <c r="A268" s="256"/>
      <c r="B268" s="256"/>
      <c r="C268" s="276"/>
      <c r="D268" s="257"/>
      <c r="E268" s="257"/>
    </row>
    <row r="269" spans="1:5" ht="15.75">
      <c r="A269" s="256"/>
      <c r="B269" s="256"/>
      <c r="C269" s="276"/>
      <c r="D269" s="257"/>
      <c r="E269" s="257"/>
    </row>
    <row r="270" spans="1:5" ht="15.75">
      <c r="A270" s="256"/>
      <c r="B270" s="256"/>
      <c r="C270" s="276"/>
      <c r="D270" s="257"/>
      <c r="E270" s="257"/>
    </row>
    <row r="271" spans="1:5" ht="15.75">
      <c r="A271" s="256"/>
      <c r="B271" s="256"/>
      <c r="C271" s="276"/>
      <c r="D271" s="257"/>
      <c r="E271" s="257"/>
    </row>
    <row r="272" spans="1:5" ht="15.75">
      <c r="A272" s="256"/>
      <c r="B272" s="256"/>
      <c r="C272" s="276"/>
      <c r="D272" s="257"/>
      <c r="E272" s="257"/>
    </row>
    <row r="273" spans="1:5" ht="15.75">
      <c r="A273" s="256"/>
      <c r="B273" s="256"/>
      <c r="C273" s="276"/>
      <c r="D273" s="257"/>
      <c r="E273" s="257"/>
    </row>
    <row r="274" spans="1:5" ht="15.75">
      <c r="A274" s="256"/>
      <c r="B274" s="256"/>
      <c r="C274" s="276"/>
      <c r="D274" s="257"/>
      <c r="E274" s="257"/>
    </row>
    <row r="275" spans="1:5" ht="15.75">
      <c r="A275" s="256"/>
      <c r="B275" s="256"/>
      <c r="C275" s="276"/>
      <c r="D275" s="257"/>
      <c r="E275" s="257"/>
    </row>
    <row r="276" spans="1:5" ht="15.75">
      <c r="A276" s="256"/>
      <c r="B276" s="256"/>
      <c r="C276" s="276"/>
      <c r="D276" s="257"/>
      <c r="E276" s="257"/>
    </row>
    <row r="277" spans="1:5" ht="15.75">
      <c r="A277" s="256"/>
      <c r="B277" s="256"/>
      <c r="C277" s="276"/>
      <c r="D277" s="257"/>
      <c r="E277" s="257"/>
    </row>
    <row r="278" spans="1:5" ht="15.75">
      <c r="A278" s="256"/>
      <c r="B278" s="256"/>
      <c r="C278" s="276"/>
      <c r="D278" s="257"/>
      <c r="E278" s="257"/>
    </row>
    <row r="279" spans="1:5" ht="15.75">
      <c r="A279" s="256"/>
      <c r="B279" s="256"/>
      <c r="C279" s="276"/>
      <c r="D279" s="257"/>
      <c r="E279" s="257"/>
    </row>
    <row r="280" spans="1:5" ht="15.75">
      <c r="A280" s="256"/>
      <c r="B280" s="256"/>
      <c r="C280" s="276"/>
      <c r="D280" s="257"/>
      <c r="E280" s="257"/>
    </row>
    <row r="281" spans="1:5" ht="15.75">
      <c r="A281" s="256"/>
      <c r="B281" s="256"/>
      <c r="C281" s="276"/>
      <c r="D281" s="257"/>
      <c r="E281" s="257"/>
    </row>
    <row r="282" spans="1:5" ht="15.75">
      <c r="A282" s="256"/>
      <c r="B282" s="256"/>
      <c r="C282" s="276"/>
      <c r="D282" s="257"/>
      <c r="E282" s="257"/>
    </row>
    <row r="283" spans="1:5" ht="15.75">
      <c r="A283" s="256"/>
      <c r="B283" s="256"/>
      <c r="C283" s="276"/>
      <c r="D283" s="257"/>
      <c r="E283" s="257"/>
    </row>
    <row r="284" spans="1:5" ht="15.75">
      <c r="A284" s="256"/>
      <c r="B284" s="256"/>
      <c r="C284" s="276"/>
      <c r="D284" s="257"/>
      <c r="E284" s="257"/>
    </row>
    <row r="285" spans="1:5" ht="15.75">
      <c r="A285" s="256"/>
      <c r="B285" s="256"/>
      <c r="C285" s="276"/>
      <c r="D285" s="257"/>
      <c r="E285" s="257"/>
    </row>
    <row r="286" spans="1:5" ht="15.75">
      <c r="A286" s="256"/>
      <c r="B286" s="256"/>
      <c r="C286" s="276"/>
      <c r="D286" s="257"/>
      <c r="E286" s="257"/>
    </row>
    <row r="287" spans="1:5" ht="15.75">
      <c r="A287" s="256"/>
      <c r="B287" s="256"/>
      <c r="C287" s="276"/>
      <c r="D287" s="257"/>
      <c r="E287" s="257"/>
    </row>
    <row r="288" spans="1:5" ht="15.75">
      <c r="A288" s="256"/>
      <c r="B288" s="256"/>
      <c r="C288" s="276"/>
      <c r="D288" s="257"/>
      <c r="E288" s="257"/>
    </row>
    <row r="289" spans="1:5" ht="15.75">
      <c r="A289" s="256"/>
      <c r="B289" s="256"/>
      <c r="C289" s="276"/>
      <c r="D289" s="257"/>
      <c r="E289" s="257"/>
    </row>
    <row r="290" spans="1:5" ht="15.75">
      <c r="A290" s="256"/>
      <c r="B290" s="256"/>
      <c r="C290" s="276"/>
      <c r="D290" s="257"/>
      <c r="E290" s="257"/>
    </row>
    <row r="291" spans="1:5" ht="15.75">
      <c r="A291" s="256"/>
      <c r="B291" s="256"/>
      <c r="C291" s="276"/>
      <c r="D291" s="257"/>
      <c r="E291" s="257"/>
    </row>
  </sheetData>
  <sheetProtection/>
  <mergeCells count="8">
    <mergeCell ref="E3:E4"/>
    <mergeCell ref="C2:G2"/>
    <mergeCell ref="F3:F4"/>
    <mergeCell ref="G3:G4"/>
    <mergeCell ref="B20:B21"/>
    <mergeCell ref="A2:B4"/>
    <mergeCell ref="C3:C4"/>
    <mergeCell ref="D3:D4"/>
  </mergeCells>
  <printOptions/>
  <pageMargins left="0.5905511811023623" right="0.31496062992125984" top="0.4724409448818898" bottom="0.9055118110236221" header="0.11811023622047245" footer="0.3543307086614173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7.57421875" style="3" customWidth="1"/>
    <col min="2" max="2" width="6.57421875" style="8" customWidth="1"/>
    <col min="3" max="3" width="54.28125" style="3" customWidth="1"/>
    <col min="4" max="8" width="16.7109375" style="3" customWidth="1"/>
    <col min="9" max="9" width="3.57421875" style="3" customWidth="1"/>
    <col min="10" max="14" width="11.57421875" style="3" customWidth="1"/>
    <col min="15" max="15" width="5.8515625" style="3" customWidth="1"/>
    <col min="16" max="16" width="11.57421875" style="3" hidden="1" customWidth="1"/>
    <col min="17" max="16384" width="11.57421875" style="3" customWidth="1"/>
  </cols>
  <sheetData>
    <row r="1" spans="2:6" ht="15.75">
      <c r="B1" s="7"/>
      <c r="C1" s="6"/>
      <c r="D1" s="23"/>
      <c r="E1" s="23"/>
      <c r="F1" s="23"/>
    </row>
    <row r="2" spans="2:6" ht="16.5" thickBot="1">
      <c r="B2" s="328"/>
      <c r="C2" s="327"/>
      <c r="D2" s="240"/>
      <c r="E2" s="240"/>
      <c r="F2" s="241"/>
    </row>
    <row r="3" spans="2:8" ht="15.75" thickBot="1">
      <c r="B3" s="791" t="s">
        <v>36</v>
      </c>
      <c r="C3" s="792"/>
      <c r="D3" s="780" t="s">
        <v>849</v>
      </c>
      <c r="E3" s="781"/>
      <c r="F3" s="782"/>
      <c r="G3" s="783"/>
      <c r="H3" s="784"/>
    </row>
    <row r="4" spans="2:8" ht="15.75" customHeight="1" thickBot="1">
      <c r="B4" s="793"/>
      <c r="C4" s="794"/>
      <c r="D4" s="816" t="s">
        <v>863</v>
      </c>
      <c r="E4" s="785" t="s">
        <v>834</v>
      </c>
      <c r="F4" s="785" t="s">
        <v>878</v>
      </c>
      <c r="G4" s="785" t="s">
        <v>879</v>
      </c>
      <c r="H4" s="787" t="s">
        <v>880</v>
      </c>
    </row>
    <row r="5" spans="2:8" ht="26.25" customHeight="1" thickBot="1">
      <c r="B5" s="814"/>
      <c r="C5" s="815"/>
      <c r="D5" s="817"/>
      <c r="E5" s="799"/>
      <c r="F5" s="799"/>
      <c r="G5" s="799"/>
      <c r="H5" s="800"/>
    </row>
    <row r="6" spans="2:8" ht="27" customHeight="1">
      <c r="B6" s="244"/>
      <c r="C6" s="246" t="s">
        <v>850</v>
      </c>
      <c r="D6" s="587">
        <f>SUM(D7:D9)</f>
        <v>2562</v>
      </c>
      <c r="E6" s="588">
        <f>SUM(E7:E9)</f>
        <v>1234.1000000000001</v>
      </c>
      <c r="F6" s="588">
        <f>SUM(F7:F9)</f>
        <v>1972</v>
      </c>
      <c r="G6" s="588">
        <f>SUM(G7:G9)</f>
        <v>0</v>
      </c>
      <c r="H6" s="589">
        <f>SUM(H7:H9)</f>
        <v>1972</v>
      </c>
    </row>
    <row r="7" spans="2:8" ht="15">
      <c r="B7" s="242" t="s">
        <v>38</v>
      </c>
      <c r="C7" s="237" t="s">
        <v>1004</v>
      </c>
      <c r="D7" s="590">
        <v>1061</v>
      </c>
      <c r="E7" s="591">
        <v>369.4</v>
      </c>
      <c r="F7" s="591">
        <v>520</v>
      </c>
      <c r="G7" s="606"/>
      <c r="H7" s="592">
        <f>F7+G7</f>
        <v>520</v>
      </c>
    </row>
    <row r="8" spans="2:16" ht="15">
      <c r="B8" s="242" t="s">
        <v>39</v>
      </c>
      <c r="C8" s="237" t="s">
        <v>1003</v>
      </c>
      <c r="D8" s="590">
        <v>1352</v>
      </c>
      <c r="E8" s="591">
        <v>734.5</v>
      </c>
      <c r="F8" s="591">
        <v>1352</v>
      </c>
      <c r="G8" s="606"/>
      <c r="H8" s="592">
        <f>F8+G8</f>
        <v>1352</v>
      </c>
      <c r="J8" s="810" t="s">
        <v>1056</v>
      </c>
      <c r="K8" s="811"/>
      <c r="L8" s="811"/>
      <c r="M8" s="811"/>
      <c r="N8" s="811"/>
      <c r="O8" s="811"/>
      <c r="P8" s="811"/>
    </row>
    <row r="9" spans="2:16" ht="15">
      <c r="B9" s="242" t="s">
        <v>39</v>
      </c>
      <c r="C9" s="247" t="s">
        <v>41</v>
      </c>
      <c r="D9" s="590">
        <v>149</v>
      </c>
      <c r="E9" s="591">
        <v>130.2</v>
      </c>
      <c r="F9" s="591">
        <v>100</v>
      </c>
      <c r="G9" s="606"/>
      <c r="H9" s="592">
        <f>F9+G9</f>
        <v>100</v>
      </c>
      <c r="J9" s="811"/>
      <c r="K9" s="811"/>
      <c r="L9" s="811"/>
      <c r="M9" s="811"/>
      <c r="N9" s="811"/>
      <c r="O9" s="811"/>
      <c r="P9" s="811"/>
    </row>
    <row r="10" spans="2:16" ht="27.75" customHeight="1">
      <c r="B10" s="243"/>
      <c r="C10" s="248" t="s">
        <v>851</v>
      </c>
      <c r="D10" s="593">
        <f>SUM(D11:D16)</f>
        <v>412</v>
      </c>
      <c r="E10" s="594">
        <f>SUM(E11:E16)</f>
        <v>224.5</v>
      </c>
      <c r="F10" s="594">
        <f>SUM(F11:F16)</f>
        <v>1249</v>
      </c>
      <c r="G10" s="594">
        <f>SUM(G11:G16)</f>
        <v>4</v>
      </c>
      <c r="H10" s="595">
        <f>SUM(H11:H16)</f>
        <v>1249</v>
      </c>
      <c r="J10" s="811"/>
      <c r="K10" s="811"/>
      <c r="L10" s="811"/>
      <c r="M10" s="811"/>
      <c r="N10" s="811"/>
      <c r="O10" s="811"/>
      <c r="P10" s="811"/>
    </row>
    <row r="11" spans="2:8" ht="15">
      <c r="B11" s="242" t="s">
        <v>38</v>
      </c>
      <c r="C11" s="237" t="s">
        <v>44</v>
      </c>
      <c r="D11" s="596">
        <v>33</v>
      </c>
      <c r="E11" s="597">
        <v>0</v>
      </c>
      <c r="F11" s="591">
        <v>0</v>
      </c>
      <c r="G11" s="606"/>
      <c r="H11" s="592">
        <f>F11+G11</f>
        <v>0</v>
      </c>
    </row>
    <row r="12" spans="2:8" ht="15">
      <c r="B12" s="242" t="s">
        <v>39</v>
      </c>
      <c r="C12" s="237" t="s">
        <v>1080</v>
      </c>
      <c r="D12" s="596"/>
      <c r="E12" s="597"/>
      <c r="F12" s="591"/>
      <c r="G12" s="606">
        <v>4</v>
      </c>
      <c r="H12" s="592"/>
    </row>
    <row r="13" spans="2:8" ht="15">
      <c r="B13" s="242" t="s">
        <v>40</v>
      </c>
      <c r="C13" s="237" t="s">
        <v>46</v>
      </c>
      <c r="D13" s="596">
        <v>16</v>
      </c>
      <c r="E13" s="597">
        <v>16</v>
      </c>
      <c r="F13" s="591">
        <v>8</v>
      </c>
      <c r="G13" s="606"/>
      <c r="H13" s="592">
        <f>F13+G13</f>
        <v>8</v>
      </c>
    </row>
    <row r="14" spans="2:8" ht="15">
      <c r="B14" s="242" t="s">
        <v>1079</v>
      </c>
      <c r="C14" s="237" t="s">
        <v>1005</v>
      </c>
      <c r="D14" s="596">
        <v>318</v>
      </c>
      <c r="E14" s="597">
        <v>163.5</v>
      </c>
      <c r="F14" s="591">
        <v>260</v>
      </c>
      <c r="G14" s="606"/>
      <c r="H14" s="592">
        <f>F14+G14</f>
        <v>260</v>
      </c>
    </row>
    <row r="15" spans="2:8" ht="15">
      <c r="B15" s="242" t="s">
        <v>43</v>
      </c>
      <c r="C15" s="237" t="s">
        <v>49</v>
      </c>
      <c r="D15" s="596">
        <v>45</v>
      </c>
      <c r="E15" s="597">
        <v>45</v>
      </c>
      <c r="F15" s="591">
        <v>45</v>
      </c>
      <c r="G15" s="606"/>
      <c r="H15" s="592">
        <f>F15+G15</f>
        <v>45</v>
      </c>
    </row>
    <row r="16" spans="2:16" ht="15.75" thickBot="1">
      <c r="B16" s="242" t="s">
        <v>45</v>
      </c>
      <c r="C16" s="247" t="s">
        <v>1002</v>
      </c>
      <c r="D16" s="596">
        <v>0</v>
      </c>
      <c r="E16" s="597">
        <v>0</v>
      </c>
      <c r="F16" s="591">
        <v>936</v>
      </c>
      <c r="G16" s="606"/>
      <c r="H16" s="592">
        <f>F16+G16</f>
        <v>936</v>
      </c>
      <c r="J16" s="810" t="s">
        <v>1055</v>
      </c>
      <c r="K16" s="812"/>
      <c r="L16" s="812"/>
      <c r="M16" s="812"/>
      <c r="N16" s="812"/>
      <c r="O16" s="812"/>
      <c r="P16" s="812"/>
    </row>
    <row r="17" spans="2:16" ht="26.25" customHeight="1" thickBot="1" thickTop="1">
      <c r="B17" s="245"/>
      <c r="C17" s="249" t="s">
        <v>852</v>
      </c>
      <c r="D17" s="598">
        <f>SUM(D6-D10)</f>
        <v>2150</v>
      </c>
      <c r="E17" s="599">
        <f>SUM(E6-E10)</f>
        <v>1009.6000000000001</v>
      </c>
      <c r="F17" s="599">
        <f>SUM(F6-F10)</f>
        <v>723</v>
      </c>
      <c r="G17" s="599">
        <f>SUM(G6-G10)</f>
        <v>-4</v>
      </c>
      <c r="H17" s="600">
        <f>SUM(H6-H10)</f>
        <v>723</v>
      </c>
      <c r="J17" s="812"/>
      <c r="K17" s="812"/>
      <c r="L17" s="812"/>
      <c r="M17" s="812"/>
      <c r="N17" s="812"/>
      <c r="O17" s="812"/>
      <c r="P17" s="812"/>
    </row>
    <row r="18" spans="2:16" ht="15">
      <c r="B18" s="7"/>
      <c r="C18" s="10"/>
      <c r="D18" s="5"/>
      <c r="E18" s="5"/>
      <c r="F18" s="5"/>
      <c r="J18" s="812"/>
      <c r="K18" s="812"/>
      <c r="L18" s="812"/>
      <c r="M18" s="812"/>
      <c r="N18" s="812"/>
      <c r="O18" s="812"/>
      <c r="P18" s="812"/>
    </row>
    <row r="19" spans="2:16" ht="15.75">
      <c r="B19" s="11"/>
      <c r="C19" s="7"/>
      <c r="D19" s="5"/>
      <c r="E19" s="5"/>
      <c r="F19" s="5"/>
      <c r="J19" s="813"/>
      <c r="K19" s="813"/>
      <c r="L19" s="813"/>
      <c r="M19" s="813"/>
      <c r="N19" s="813"/>
      <c r="O19" s="813"/>
      <c r="P19" s="813"/>
    </row>
    <row r="20" spans="2:6" ht="15.75">
      <c r="B20" s="11"/>
      <c r="C20" s="7"/>
      <c r="D20" s="5"/>
      <c r="E20" s="5"/>
      <c r="F20" s="5"/>
    </row>
    <row r="21" spans="2:6" ht="15.75">
      <c r="B21" s="11"/>
      <c r="C21" s="7"/>
      <c r="D21" s="5"/>
      <c r="E21" s="5"/>
      <c r="F21" s="5"/>
    </row>
    <row r="22" spans="2:6" ht="15.75">
      <c r="B22" s="11"/>
      <c r="C22" s="7"/>
      <c r="D22" s="5"/>
      <c r="E22" s="5"/>
      <c r="F22" s="5"/>
    </row>
    <row r="24" ht="15">
      <c r="D24" s="9"/>
    </row>
  </sheetData>
  <sheetProtection/>
  <mergeCells count="9">
    <mergeCell ref="J8:P10"/>
    <mergeCell ref="J16:P19"/>
    <mergeCell ref="B3:C5"/>
    <mergeCell ref="D4:D5"/>
    <mergeCell ref="E4:E5"/>
    <mergeCell ref="F4:F5"/>
    <mergeCell ref="D3:H3"/>
    <mergeCell ref="G4:G5"/>
    <mergeCell ref="H4:H5"/>
  </mergeCells>
  <printOptions/>
  <pageMargins left="0.7875" right="0.7875" top="0.7875" bottom="0.7875" header="0.5118055555555556" footer="0.5118055555555556"/>
  <pageSetup fitToHeight="1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8"/>
  <sheetViews>
    <sheetView zoomScalePageLayoutView="0" workbookViewId="0" topLeftCell="A1">
      <selection activeCell="J28" sqref="J28:J29"/>
    </sheetView>
  </sheetViews>
  <sheetFormatPr defaultColWidth="11.57421875" defaultRowHeight="12.75"/>
  <cols>
    <col min="1" max="1" width="4.28125" style="0" customWidth="1"/>
    <col min="2" max="2" width="5.57421875" style="0" bestFit="1" customWidth="1"/>
    <col min="3" max="3" width="6.140625" style="0" customWidth="1"/>
    <col min="4" max="4" width="8.57421875" style="0" customWidth="1"/>
    <col min="5" max="5" width="6.8515625" style="0" customWidth="1"/>
    <col min="6" max="6" width="39.8515625" style="0" bestFit="1" customWidth="1"/>
    <col min="7" max="7" width="9.00390625" style="0" customWidth="1"/>
    <col min="8" max="8" width="10.421875" style="0" bestFit="1" customWidth="1"/>
    <col min="9" max="9" width="10.00390625" style="0" customWidth="1"/>
    <col min="10" max="10" width="7.421875" style="0" customWidth="1"/>
    <col min="11" max="11" width="9.57421875" style="0" customWidth="1"/>
    <col min="12" max="12" width="9.8515625" style="0" customWidth="1"/>
    <col min="13" max="13" width="10.421875" style="0" bestFit="1" customWidth="1"/>
    <col min="14" max="14" width="11.140625" style="0" customWidth="1"/>
    <col min="15" max="15" width="6.8515625" style="0" customWidth="1"/>
    <col min="16" max="16" width="9.140625" style="0" customWidth="1"/>
    <col min="17" max="17" width="3.7109375" style="0" customWidth="1"/>
    <col min="18" max="21" width="11.57421875" style="0" customWidth="1"/>
    <col min="22" max="22" width="1.1484375" style="0" customWidth="1"/>
    <col min="23" max="24" width="11.57421875" style="0" hidden="1" customWidth="1"/>
  </cols>
  <sheetData>
    <row r="1" spans="1:14" ht="22.5">
      <c r="A1" s="840" t="s">
        <v>52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182"/>
    </row>
    <row r="2" spans="1:14" ht="13.5" thickBot="1">
      <c r="A2" s="27"/>
      <c r="B2" s="27"/>
      <c r="C2" s="27"/>
      <c r="D2" s="27"/>
      <c r="E2" s="27"/>
      <c r="F2" s="27"/>
      <c r="G2" s="80"/>
      <c r="H2" s="80"/>
      <c r="I2" s="80"/>
      <c r="J2" s="80"/>
      <c r="K2" s="80"/>
      <c r="L2" s="80"/>
      <c r="M2" s="80"/>
      <c r="N2" s="80"/>
    </row>
    <row r="3" spans="1:16" ht="12.75" customHeight="1" thickBot="1">
      <c r="A3" s="841" t="s">
        <v>997</v>
      </c>
      <c r="B3" s="841" t="s">
        <v>53</v>
      </c>
      <c r="C3" s="842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41"/>
      <c r="B4" s="841"/>
      <c r="C4" s="841"/>
      <c r="D4" s="842"/>
      <c r="E4" s="841"/>
      <c r="F4" s="843"/>
      <c r="G4" s="853" t="s">
        <v>832</v>
      </c>
      <c r="H4" s="854"/>
      <c r="I4" s="855"/>
      <c r="J4" s="856"/>
      <c r="K4" s="857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1"/>
      <c r="G5" s="844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46" t="s">
        <v>840</v>
      </c>
      <c r="M5" s="824" t="s">
        <v>834</v>
      </c>
      <c r="N5" s="820" t="s">
        <v>883</v>
      </c>
      <c r="O5" s="820" t="s">
        <v>879</v>
      </c>
      <c r="P5" s="851" t="s">
        <v>880</v>
      </c>
    </row>
    <row r="6" spans="1:16" ht="26.25" customHeight="1" thickBot="1">
      <c r="A6" s="841"/>
      <c r="B6" s="841"/>
      <c r="C6" s="841"/>
      <c r="D6" s="842"/>
      <c r="E6" s="841"/>
      <c r="F6" s="841"/>
      <c r="G6" s="845"/>
      <c r="H6" s="823"/>
      <c r="I6" s="821"/>
      <c r="J6" s="850"/>
      <c r="K6" s="852"/>
      <c r="L6" s="845"/>
      <c r="M6" s="823"/>
      <c r="N6" s="821"/>
      <c r="O6" s="850"/>
      <c r="P6" s="852"/>
    </row>
    <row r="7" spans="1:16" ht="26.25" customHeight="1" thickBot="1">
      <c r="A7" s="161"/>
      <c r="B7" s="162"/>
      <c r="C7" s="825" t="s">
        <v>848</v>
      </c>
      <c r="D7" s="826"/>
      <c r="E7" s="826"/>
      <c r="F7" s="827"/>
      <c r="G7" s="163">
        <f aca="true" t="shared" si="0" ref="G7:P7">G8+G26+G30+G38+G48</f>
        <v>175.70000000000002</v>
      </c>
      <c r="H7" s="229">
        <f t="shared" si="0"/>
        <v>147.02700000000002</v>
      </c>
      <c r="I7" s="229">
        <f t="shared" si="0"/>
        <v>219.10000000000002</v>
      </c>
      <c r="J7" s="229">
        <f t="shared" si="0"/>
        <v>-20</v>
      </c>
      <c r="K7" s="489">
        <f t="shared" si="0"/>
        <v>199.10000000000002</v>
      </c>
      <c r="L7" s="453">
        <f t="shared" si="0"/>
        <v>119</v>
      </c>
      <c r="M7" s="474">
        <f t="shared" si="0"/>
        <v>92.7</v>
      </c>
      <c r="N7" s="474">
        <f t="shared" si="0"/>
        <v>54</v>
      </c>
      <c r="O7" s="474">
        <f t="shared" si="0"/>
        <v>0</v>
      </c>
      <c r="P7" s="475">
        <f t="shared" si="0"/>
        <v>54</v>
      </c>
    </row>
    <row r="8" spans="1:16" ht="12.75">
      <c r="A8" s="101" t="s">
        <v>38</v>
      </c>
      <c r="B8" s="31"/>
      <c r="C8" s="32" t="s">
        <v>56</v>
      </c>
      <c r="D8" s="818" t="s">
        <v>57</v>
      </c>
      <c r="E8" s="818"/>
      <c r="F8" s="819"/>
      <c r="G8" s="184">
        <f aca="true" t="shared" si="1" ref="G8:P8">SUM(G9)</f>
        <v>29.999999999999996</v>
      </c>
      <c r="H8" s="185">
        <f t="shared" si="1"/>
        <v>24.830000000000002</v>
      </c>
      <c r="I8" s="185">
        <f t="shared" si="1"/>
        <v>32.5</v>
      </c>
      <c r="J8" s="185">
        <f t="shared" si="1"/>
        <v>-4.5</v>
      </c>
      <c r="K8" s="436">
        <f t="shared" si="1"/>
        <v>28</v>
      </c>
      <c r="L8" s="476">
        <f t="shared" si="1"/>
        <v>0</v>
      </c>
      <c r="M8" s="477">
        <f t="shared" si="1"/>
        <v>0</v>
      </c>
      <c r="N8" s="477">
        <f t="shared" si="1"/>
        <v>0</v>
      </c>
      <c r="O8" s="477">
        <f t="shared" si="1"/>
        <v>0</v>
      </c>
      <c r="P8" s="478">
        <f t="shared" si="1"/>
        <v>0</v>
      </c>
    </row>
    <row r="9" spans="1:16" ht="12.75">
      <c r="A9" s="30" t="s">
        <v>39</v>
      </c>
      <c r="B9" s="31"/>
      <c r="C9" s="38"/>
      <c r="D9" s="35" t="s">
        <v>58</v>
      </c>
      <c r="E9" s="830" t="s">
        <v>1000</v>
      </c>
      <c r="F9" s="831"/>
      <c r="G9" s="36">
        <f aca="true" t="shared" si="2" ref="G9:P9">SUM(G10:G25)</f>
        <v>29.999999999999996</v>
      </c>
      <c r="H9" s="186">
        <f>SUM(H10:H25)</f>
        <v>24.830000000000002</v>
      </c>
      <c r="I9" s="186">
        <f>SUM(I10:I25)</f>
        <v>32.5</v>
      </c>
      <c r="J9" s="186">
        <f>SUM(J10:J25)</f>
        <v>-4.5</v>
      </c>
      <c r="K9" s="201">
        <f>SUM(K10:K25)</f>
        <v>28</v>
      </c>
      <c r="L9" s="36">
        <f>SUM(L10:L25)</f>
        <v>0</v>
      </c>
      <c r="M9" s="186">
        <f t="shared" si="2"/>
        <v>0</v>
      </c>
      <c r="N9" s="186">
        <f t="shared" si="2"/>
        <v>0</v>
      </c>
      <c r="O9" s="186">
        <f t="shared" si="2"/>
        <v>0</v>
      </c>
      <c r="P9" s="201">
        <f t="shared" si="2"/>
        <v>0</v>
      </c>
    </row>
    <row r="10" spans="1:24" ht="12.75">
      <c r="A10" s="30" t="s">
        <v>40</v>
      </c>
      <c r="B10" s="31">
        <v>111</v>
      </c>
      <c r="C10" s="38"/>
      <c r="D10" s="39"/>
      <c r="E10" s="39" t="s">
        <v>59</v>
      </c>
      <c r="F10" s="71" t="s">
        <v>60</v>
      </c>
      <c r="G10" s="40">
        <v>8.9</v>
      </c>
      <c r="H10" s="189">
        <v>16.03</v>
      </c>
      <c r="I10" s="189">
        <v>16.5</v>
      </c>
      <c r="J10" s="189"/>
      <c r="K10" s="463">
        <f>I10+J10</f>
        <v>16.5</v>
      </c>
      <c r="L10" s="40"/>
      <c r="M10" s="189"/>
      <c r="N10" s="189"/>
      <c r="O10" s="461"/>
      <c r="P10" s="463">
        <f>N10+O10</f>
        <v>0</v>
      </c>
      <c r="R10" s="810" t="s">
        <v>1051</v>
      </c>
      <c r="S10" s="811"/>
      <c r="T10" s="811"/>
      <c r="U10" s="811"/>
      <c r="V10" s="811"/>
      <c r="W10" s="811"/>
      <c r="X10" s="811"/>
    </row>
    <row r="11" spans="1:24" ht="12.75">
      <c r="A11" s="30" t="s">
        <v>42</v>
      </c>
      <c r="B11" s="31">
        <v>111</v>
      </c>
      <c r="C11" s="38"/>
      <c r="D11" s="39"/>
      <c r="E11" s="39" t="s">
        <v>61</v>
      </c>
      <c r="F11" s="71" t="s">
        <v>62</v>
      </c>
      <c r="G11" s="40">
        <v>1.6</v>
      </c>
      <c r="H11" s="189">
        <v>0.6</v>
      </c>
      <c r="I11" s="189">
        <v>0</v>
      </c>
      <c r="J11" s="189"/>
      <c r="K11" s="463">
        <f aca="true" t="shared" si="3" ref="K11:K25">I11+J11</f>
        <v>0</v>
      </c>
      <c r="L11" s="40"/>
      <c r="M11" s="189"/>
      <c r="N11" s="189"/>
      <c r="O11" s="461"/>
      <c r="P11" s="463">
        <f aca="true" t="shared" si="4" ref="P11:P25">N11+O11</f>
        <v>0</v>
      </c>
      <c r="R11" s="811"/>
      <c r="S11" s="811"/>
      <c r="T11" s="811"/>
      <c r="U11" s="811"/>
      <c r="V11" s="811"/>
      <c r="W11" s="811"/>
      <c r="X11" s="811"/>
    </row>
    <row r="12" spans="1:24" ht="12.75">
      <c r="A12" s="30" t="s">
        <v>43</v>
      </c>
      <c r="B12" s="31">
        <v>111</v>
      </c>
      <c r="C12" s="38"/>
      <c r="D12" s="39"/>
      <c r="E12" s="39" t="s">
        <v>63</v>
      </c>
      <c r="F12" s="71" t="s">
        <v>64</v>
      </c>
      <c r="G12" s="40">
        <v>0.5</v>
      </c>
      <c r="H12" s="189">
        <v>0.1</v>
      </c>
      <c r="I12" s="189">
        <v>0</v>
      </c>
      <c r="J12" s="189"/>
      <c r="K12" s="463">
        <f t="shared" si="3"/>
        <v>0</v>
      </c>
      <c r="L12" s="40"/>
      <c r="M12" s="189"/>
      <c r="N12" s="189"/>
      <c r="O12" s="461"/>
      <c r="P12" s="463">
        <f t="shared" si="4"/>
        <v>0</v>
      </c>
      <c r="R12" s="811"/>
      <c r="S12" s="811"/>
      <c r="T12" s="811"/>
      <c r="U12" s="811"/>
      <c r="V12" s="811"/>
      <c r="W12" s="811"/>
      <c r="X12" s="811"/>
    </row>
    <row r="13" spans="1:16" ht="12.75">
      <c r="A13" s="30" t="s">
        <v>45</v>
      </c>
      <c r="B13" s="31">
        <v>111</v>
      </c>
      <c r="C13" s="38"/>
      <c r="D13" s="39"/>
      <c r="E13" s="39" t="s">
        <v>65</v>
      </c>
      <c r="F13" s="71" t="s">
        <v>66</v>
      </c>
      <c r="G13" s="40">
        <v>1</v>
      </c>
      <c r="H13" s="189">
        <v>1.4</v>
      </c>
      <c r="I13" s="189">
        <v>1.7</v>
      </c>
      <c r="J13" s="189"/>
      <c r="K13" s="463">
        <f t="shared" si="3"/>
        <v>1.7</v>
      </c>
      <c r="L13" s="40"/>
      <c r="M13" s="189"/>
      <c r="N13" s="189"/>
      <c r="O13" s="461"/>
      <c r="P13" s="463">
        <f t="shared" si="4"/>
        <v>0</v>
      </c>
    </row>
    <row r="14" spans="1:16" ht="12.75">
      <c r="A14" s="30" t="s">
        <v>48</v>
      </c>
      <c r="B14" s="31">
        <v>111</v>
      </c>
      <c r="C14" s="38"/>
      <c r="D14" s="39"/>
      <c r="E14" s="39" t="s">
        <v>67</v>
      </c>
      <c r="F14" s="71" t="s">
        <v>68</v>
      </c>
      <c r="G14" s="40">
        <v>0.2</v>
      </c>
      <c r="H14" s="189">
        <v>0.2</v>
      </c>
      <c r="I14" s="189">
        <v>0.2</v>
      </c>
      <c r="J14" s="189"/>
      <c r="K14" s="463">
        <f t="shared" si="3"/>
        <v>0.2</v>
      </c>
      <c r="L14" s="40"/>
      <c r="M14" s="189"/>
      <c r="N14" s="189"/>
      <c r="O14" s="461"/>
      <c r="P14" s="463">
        <f t="shared" si="4"/>
        <v>0</v>
      </c>
    </row>
    <row r="15" spans="1:16" ht="12.75">
      <c r="A15" s="30" t="s">
        <v>50</v>
      </c>
      <c r="B15" s="31">
        <v>111</v>
      </c>
      <c r="C15" s="38"/>
      <c r="D15" s="39"/>
      <c r="E15" s="39" t="s">
        <v>69</v>
      </c>
      <c r="F15" s="71" t="s">
        <v>70</v>
      </c>
      <c r="G15" s="40">
        <v>1.5</v>
      </c>
      <c r="H15" s="189">
        <v>2.2</v>
      </c>
      <c r="I15" s="189">
        <v>2.1</v>
      </c>
      <c r="J15" s="189"/>
      <c r="K15" s="463">
        <f t="shared" si="3"/>
        <v>2.1</v>
      </c>
      <c r="L15" s="40"/>
      <c r="M15" s="189"/>
      <c r="N15" s="189"/>
      <c r="O15" s="461"/>
      <c r="P15" s="463">
        <f t="shared" si="4"/>
        <v>0</v>
      </c>
    </row>
    <row r="16" spans="1:16" ht="12.75">
      <c r="A16" s="30" t="s">
        <v>51</v>
      </c>
      <c r="B16" s="31">
        <v>111</v>
      </c>
      <c r="C16" s="38"/>
      <c r="D16" s="39"/>
      <c r="E16" s="39" t="s">
        <v>71</v>
      </c>
      <c r="F16" s="71" t="s">
        <v>72</v>
      </c>
      <c r="G16" s="40">
        <v>0.1</v>
      </c>
      <c r="H16" s="189">
        <v>0.1</v>
      </c>
      <c r="I16" s="189">
        <v>0.1</v>
      </c>
      <c r="J16" s="189"/>
      <c r="K16" s="463">
        <f t="shared" si="3"/>
        <v>0.1</v>
      </c>
      <c r="L16" s="40"/>
      <c r="M16" s="189"/>
      <c r="N16" s="189"/>
      <c r="O16" s="461"/>
      <c r="P16" s="463">
        <f t="shared" si="4"/>
        <v>0</v>
      </c>
    </row>
    <row r="17" spans="1:16" ht="12.75">
      <c r="A17" s="30" t="s">
        <v>73</v>
      </c>
      <c r="B17" s="31">
        <v>111</v>
      </c>
      <c r="C17" s="38"/>
      <c r="D17" s="39"/>
      <c r="E17" s="39" t="s">
        <v>74</v>
      </c>
      <c r="F17" s="71" t="s">
        <v>75</v>
      </c>
      <c r="G17" s="40">
        <v>0.30000000000000004</v>
      </c>
      <c r="H17" s="189">
        <v>0.5</v>
      </c>
      <c r="I17" s="189">
        <v>0.5</v>
      </c>
      <c r="J17" s="189"/>
      <c r="K17" s="463">
        <f t="shared" si="3"/>
        <v>0.5</v>
      </c>
      <c r="L17" s="40"/>
      <c r="M17" s="189"/>
      <c r="N17" s="189"/>
      <c r="O17" s="461"/>
      <c r="P17" s="463">
        <f t="shared" si="4"/>
        <v>0</v>
      </c>
    </row>
    <row r="18" spans="1:16" ht="12.75">
      <c r="A18" s="30" t="s">
        <v>76</v>
      </c>
      <c r="B18" s="31">
        <v>111</v>
      </c>
      <c r="C18" s="38"/>
      <c r="D18" s="39"/>
      <c r="E18" s="39" t="s">
        <v>77</v>
      </c>
      <c r="F18" s="71" t="s">
        <v>78</v>
      </c>
      <c r="G18" s="40">
        <v>0.2</v>
      </c>
      <c r="H18" s="189">
        <v>0.2</v>
      </c>
      <c r="I18" s="189">
        <v>0.2</v>
      </c>
      <c r="J18" s="189"/>
      <c r="K18" s="463">
        <f t="shared" si="3"/>
        <v>0.2</v>
      </c>
      <c r="L18" s="40"/>
      <c r="M18" s="189"/>
      <c r="N18" s="189"/>
      <c r="O18" s="461"/>
      <c r="P18" s="463">
        <f t="shared" si="4"/>
        <v>0</v>
      </c>
    </row>
    <row r="19" spans="1:16" ht="12.75">
      <c r="A19" s="30" t="s">
        <v>79</v>
      </c>
      <c r="B19" s="31">
        <v>111</v>
      </c>
      <c r="C19" s="38"/>
      <c r="D19" s="39"/>
      <c r="E19" s="39" t="s">
        <v>80</v>
      </c>
      <c r="F19" s="71" t="s">
        <v>81</v>
      </c>
      <c r="G19" s="40">
        <v>0.5</v>
      </c>
      <c r="H19" s="189">
        <v>0.5</v>
      </c>
      <c r="I19" s="189">
        <v>0.5</v>
      </c>
      <c r="J19" s="189"/>
      <c r="K19" s="463">
        <f t="shared" si="3"/>
        <v>0.5</v>
      </c>
      <c r="L19" s="40"/>
      <c r="M19" s="189"/>
      <c r="N19" s="189"/>
      <c r="O19" s="461"/>
      <c r="P19" s="463">
        <f t="shared" si="4"/>
        <v>0</v>
      </c>
    </row>
    <row r="20" spans="1:16" ht="12.75">
      <c r="A20" s="30" t="s">
        <v>82</v>
      </c>
      <c r="B20" s="31">
        <v>111</v>
      </c>
      <c r="C20" s="38"/>
      <c r="D20" s="39"/>
      <c r="E20" s="39" t="s">
        <v>83</v>
      </c>
      <c r="F20" s="71" t="s">
        <v>84</v>
      </c>
      <c r="G20" s="40">
        <v>0.2</v>
      </c>
      <c r="H20" s="189">
        <v>0.2</v>
      </c>
      <c r="I20" s="189">
        <v>0.5</v>
      </c>
      <c r="J20" s="189"/>
      <c r="K20" s="463">
        <f t="shared" si="3"/>
        <v>0.5</v>
      </c>
      <c r="L20" s="40"/>
      <c r="M20" s="189"/>
      <c r="N20" s="189"/>
      <c r="O20" s="461"/>
      <c r="P20" s="463">
        <f t="shared" si="4"/>
        <v>0</v>
      </c>
    </row>
    <row r="21" spans="1:16" ht="12.75">
      <c r="A21" s="30" t="s">
        <v>85</v>
      </c>
      <c r="B21" s="31">
        <v>111</v>
      </c>
      <c r="C21" s="38"/>
      <c r="D21" s="39"/>
      <c r="E21" s="39" t="s">
        <v>86</v>
      </c>
      <c r="F21" s="71" t="s">
        <v>87</v>
      </c>
      <c r="G21" s="40">
        <v>0.5</v>
      </c>
      <c r="H21" s="189">
        <v>0.5</v>
      </c>
      <c r="I21" s="189">
        <v>0.2</v>
      </c>
      <c r="J21" s="189"/>
      <c r="K21" s="463">
        <f t="shared" si="3"/>
        <v>0.2</v>
      </c>
      <c r="L21" s="40"/>
      <c r="M21" s="189"/>
      <c r="N21" s="189"/>
      <c r="O21" s="461"/>
      <c r="P21" s="463">
        <f t="shared" si="4"/>
        <v>0</v>
      </c>
    </row>
    <row r="22" spans="1:16" ht="12.75">
      <c r="A22" s="30" t="s">
        <v>88</v>
      </c>
      <c r="B22" s="31">
        <v>111</v>
      </c>
      <c r="C22" s="38"/>
      <c r="D22" s="39"/>
      <c r="E22" s="39" t="s">
        <v>89</v>
      </c>
      <c r="F22" s="71" t="s">
        <v>90</v>
      </c>
      <c r="G22" s="40">
        <v>0.1</v>
      </c>
      <c r="H22" s="189">
        <v>0.1</v>
      </c>
      <c r="I22" s="189">
        <v>0.5</v>
      </c>
      <c r="J22" s="189"/>
      <c r="K22" s="463">
        <f t="shared" si="3"/>
        <v>0.5</v>
      </c>
      <c r="L22" s="40"/>
      <c r="M22" s="189"/>
      <c r="N22" s="189"/>
      <c r="O22" s="461"/>
      <c r="P22" s="463">
        <f t="shared" si="4"/>
        <v>0</v>
      </c>
    </row>
    <row r="23" spans="1:16" ht="12.75">
      <c r="A23" s="30"/>
      <c r="B23" s="31"/>
      <c r="C23" s="38"/>
      <c r="D23" s="39"/>
      <c r="E23" s="39" t="s">
        <v>205</v>
      </c>
      <c r="F23" s="71" t="s">
        <v>206</v>
      </c>
      <c r="G23" s="40">
        <v>0</v>
      </c>
      <c r="H23" s="189">
        <v>0</v>
      </c>
      <c r="I23" s="189">
        <v>0.1</v>
      </c>
      <c r="J23" s="189"/>
      <c r="K23" s="463">
        <f t="shared" si="3"/>
        <v>0.1</v>
      </c>
      <c r="L23" s="40"/>
      <c r="M23" s="189"/>
      <c r="N23" s="189"/>
      <c r="O23" s="189"/>
      <c r="P23" s="463">
        <f t="shared" si="4"/>
        <v>0</v>
      </c>
    </row>
    <row r="24" spans="1:16" ht="12.75">
      <c r="A24" s="30" t="s">
        <v>91</v>
      </c>
      <c r="B24" s="31">
        <v>111</v>
      </c>
      <c r="C24" s="38"/>
      <c r="D24" s="39"/>
      <c r="E24" s="39" t="s">
        <v>92</v>
      </c>
      <c r="F24" s="71" t="s">
        <v>93</v>
      </c>
      <c r="G24" s="40">
        <v>3.9</v>
      </c>
      <c r="H24" s="189">
        <v>1.9</v>
      </c>
      <c r="I24" s="189">
        <v>3.9</v>
      </c>
      <c r="J24" s="189">
        <v>-2.5</v>
      </c>
      <c r="K24" s="463">
        <f t="shared" si="3"/>
        <v>1.4</v>
      </c>
      <c r="L24" s="40"/>
      <c r="M24" s="189"/>
      <c r="N24" s="189"/>
      <c r="O24" s="189"/>
      <c r="P24" s="463">
        <f t="shared" si="4"/>
        <v>0</v>
      </c>
    </row>
    <row r="25" spans="1:16" ht="12.75">
      <c r="A25" s="30" t="s">
        <v>94</v>
      </c>
      <c r="B25" s="31">
        <v>111</v>
      </c>
      <c r="C25" s="38"/>
      <c r="D25" s="39"/>
      <c r="E25" s="39" t="s">
        <v>95</v>
      </c>
      <c r="F25" s="71" t="s">
        <v>96</v>
      </c>
      <c r="G25" s="40">
        <v>10.5</v>
      </c>
      <c r="H25" s="189">
        <v>0.3</v>
      </c>
      <c r="I25" s="189">
        <v>5.5</v>
      </c>
      <c r="J25" s="189">
        <v>-2</v>
      </c>
      <c r="K25" s="463">
        <f t="shared" si="3"/>
        <v>3.5</v>
      </c>
      <c r="L25" s="40"/>
      <c r="M25" s="189"/>
      <c r="N25" s="189"/>
      <c r="O25" s="189"/>
      <c r="P25" s="463">
        <f t="shared" si="4"/>
        <v>0</v>
      </c>
    </row>
    <row r="26" spans="1:16" ht="12.75">
      <c r="A26" s="30" t="s">
        <v>97</v>
      </c>
      <c r="B26" s="31"/>
      <c r="C26" s="33" t="s">
        <v>98</v>
      </c>
      <c r="D26" s="832" t="s">
        <v>99</v>
      </c>
      <c r="E26" s="832"/>
      <c r="F26" s="832"/>
      <c r="G26" s="190">
        <f aca="true" t="shared" si="5" ref="G26:P26">SUM(G27)</f>
        <v>15.5</v>
      </c>
      <c r="H26" s="191">
        <f t="shared" si="5"/>
        <v>26.599999999999998</v>
      </c>
      <c r="I26" s="191">
        <f t="shared" si="5"/>
        <v>15.5</v>
      </c>
      <c r="J26" s="191">
        <f t="shared" si="5"/>
        <v>-15.5</v>
      </c>
      <c r="K26" s="226">
        <f t="shared" si="5"/>
        <v>0</v>
      </c>
      <c r="L26" s="190">
        <f t="shared" si="5"/>
        <v>0</v>
      </c>
      <c r="M26" s="191">
        <f t="shared" si="5"/>
        <v>0</v>
      </c>
      <c r="N26" s="191">
        <f t="shared" si="5"/>
        <v>0</v>
      </c>
      <c r="O26" s="750">
        <f t="shared" si="5"/>
        <v>0</v>
      </c>
      <c r="P26" s="751">
        <f t="shared" si="5"/>
        <v>0</v>
      </c>
    </row>
    <row r="27" spans="1:16" ht="12.75">
      <c r="A27" s="30" t="s">
        <v>100</v>
      </c>
      <c r="B27" s="31"/>
      <c r="C27" s="38"/>
      <c r="D27" s="35" t="s">
        <v>101</v>
      </c>
      <c r="E27" s="833" t="s">
        <v>102</v>
      </c>
      <c r="F27" s="833"/>
      <c r="G27" s="36">
        <f aca="true" t="shared" si="6" ref="G27:P27">SUM(G28:G29)</f>
        <v>15.5</v>
      </c>
      <c r="H27" s="186">
        <f>SUM(H28:H29)</f>
        <v>26.599999999999998</v>
      </c>
      <c r="I27" s="186">
        <f>SUM(I28:I29)</f>
        <v>15.5</v>
      </c>
      <c r="J27" s="186">
        <f>SUM(J28:J29)</f>
        <v>-15.5</v>
      </c>
      <c r="K27" s="201">
        <f>SUM(K28:K29)</f>
        <v>0</v>
      </c>
      <c r="L27" s="36">
        <f>SUM(L28:L29)</f>
        <v>0</v>
      </c>
      <c r="M27" s="186">
        <f t="shared" si="6"/>
        <v>0</v>
      </c>
      <c r="N27" s="186">
        <f t="shared" si="6"/>
        <v>0</v>
      </c>
      <c r="O27" s="186">
        <f t="shared" si="6"/>
        <v>0</v>
      </c>
      <c r="P27" s="201">
        <f t="shared" si="6"/>
        <v>0</v>
      </c>
    </row>
    <row r="28" spans="1:16" ht="12.75">
      <c r="A28" s="30" t="s">
        <v>103</v>
      </c>
      <c r="B28" s="137">
        <v>41</v>
      </c>
      <c r="C28" s="56"/>
      <c r="D28" s="61"/>
      <c r="E28" s="39" t="s">
        <v>104</v>
      </c>
      <c r="F28" s="71" t="s">
        <v>105</v>
      </c>
      <c r="G28" s="199">
        <v>3</v>
      </c>
      <c r="H28" s="200">
        <v>1.4</v>
      </c>
      <c r="I28" s="189">
        <v>3</v>
      </c>
      <c r="J28" s="189">
        <v>-3</v>
      </c>
      <c r="K28" s="463">
        <f>I28+J28</f>
        <v>0</v>
      </c>
      <c r="L28" s="199"/>
      <c r="M28" s="200"/>
      <c r="N28" s="200"/>
      <c r="O28" s="189"/>
      <c r="P28" s="463">
        <f>N28+O28</f>
        <v>0</v>
      </c>
    </row>
    <row r="29" spans="1:16" ht="12.75">
      <c r="A29" s="30" t="s">
        <v>106</v>
      </c>
      <c r="B29" s="31">
        <v>41</v>
      </c>
      <c r="C29" s="38"/>
      <c r="D29" s="39"/>
      <c r="E29" s="28">
        <v>637004</v>
      </c>
      <c r="F29" s="28" t="s">
        <v>107</v>
      </c>
      <c r="G29" s="40">
        <v>12.5</v>
      </c>
      <c r="H29" s="189">
        <v>25.2</v>
      </c>
      <c r="I29" s="189">
        <v>12.5</v>
      </c>
      <c r="J29" s="189">
        <v>-12.5</v>
      </c>
      <c r="K29" s="463">
        <f>I29+J29</f>
        <v>0</v>
      </c>
      <c r="L29" s="40"/>
      <c r="M29" s="189"/>
      <c r="N29" s="189"/>
      <c r="O29" s="189"/>
      <c r="P29" s="463">
        <f>N29+O29</f>
        <v>0</v>
      </c>
    </row>
    <row r="30" spans="1:16" ht="12.75">
      <c r="A30" s="30" t="s">
        <v>108</v>
      </c>
      <c r="B30" s="31"/>
      <c r="C30" s="32" t="s">
        <v>109</v>
      </c>
      <c r="D30" s="818" t="s">
        <v>110</v>
      </c>
      <c r="E30" s="818"/>
      <c r="F30" s="819"/>
      <c r="G30" s="190">
        <f aca="true" t="shared" si="7" ref="G30:P31">SUM(G31)</f>
        <v>88</v>
      </c>
      <c r="H30" s="191">
        <f t="shared" si="7"/>
        <v>55</v>
      </c>
      <c r="I30" s="191">
        <f t="shared" si="7"/>
        <v>58</v>
      </c>
      <c r="J30" s="191">
        <f t="shared" si="7"/>
        <v>0</v>
      </c>
      <c r="K30" s="226">
        <f t="shared" si="7"/>
        <v>58</v>
      </c>
      <c r="L30" s="190">
        <f t="shared" si="7"/>
        <v>0</v>
      </c>
      <c r="M30" s="191">
        <f t="shared" si="7"/>
        <v>0</v>
      </c>
      <c r="N30" s="191">
        <f t="shared" si="7"/>
        <v>0</v>
      </c>
      <c r="O30" s="750">
        <f t="shared" si="7"/>
        <v>0</v>
      </c>
      <c r="P30" s="751">
        <f t="shared" si="7"/>
        <v>0</v>
      </c>
    </row>
    <row r="31" spans="1:16" ht="12.75">
      <c r="A31" s="30" t="s">
        <v>111</v>
      </c>
      <c r="B31" s="31"/>
      <c r="C31" s="38"/>
      <c r="D31" s="35" t="s">
        <v>112</v>
      </c>
      <c r="E31" s="830" t="s">
        <v>113</v>
      </c>
      <c r="F31" s="831"/>
      <c r="G31" s="36">
        <f t="shared" si="7"/>
        <v>88</v>
      </c>
      <c r="H31" s="186">
        <f t="shared" si="7"/>
        <v>55</v>
      </c>
      <c r="I31" s="186">
        <f t="shared" si="7"/>
        <v>58</v>
      </c>
      <c r="J31" s="186">
        <f t="shared" si="7"/>
        <v>0</v>
      </c>
      <c r="K31" s="201">
        <f t="shared" si="7"/>
        <v>58</v>
      </c>
      <c r="L31" s="36">
        <f t="shared" si="7"/>
        <v>0</v>
      </c>
      <c r="M31" s="186">
        <f t="shared" si="7"/>
        <v>0</v>
      </c>
      <c r="N31" s="186">
        <f t="shared" si="7"/>
        <v>0</v>
      </c>
      <c r="O31" s="186">
        <f t="shared" si="7"/>
        <v>0</v>
      </c>
      <c r="P31" s="201">
        <f t="shared" si="7"/>
        <v>0</v>
      </c>
    </row>
    <row r="32" spans="1:16" ht="12.75">
      <c r="A32" s="30" t="s">
        <v>91</v>
      </c>
      <c r="B32" s="31"/>
      <c r="C32" s="38"/>
      <c r="D32" s="39"/>
      <c r="E32" s="834" t="s">
        <v>999</v>
      </c>
      <c r="F32" s="835"/>
      <c r="G32" s="187">
        <f aca="true" t="shared" si="8" ref="G32:P32">SUM(G33:G37)</f>
        <v>88</v>
      </c>
      <c r="H32" s="188">
        <f t="shared" si="8"/>
        <v>55</v>
      </c>
      <c r="I32" s="188">
        <f t="shared" si="8"/>
        <v>58</v>
      </c>
      <c r="J32" s="188">
        <f t="shared" si="8"/>
        <v>0</v>
      </c>
      <c r="K32" s="437">
        <f t="shared" si="8"/>
        <v>58</v>
      </c>
      <c r="L32" s="187">
        <f t="shared" si="8"/>
        <v>0</v>
      </c>
      <c r="M32" s="188">
        <f t="shared" si="8"/>
        <v>0</v>
      </c>
      <c r="N32" s="188">
        <f t="shared" si="8"/>
        <v>0</v>
      </c>
      <c r="O32" s="188">
        <f t="shared" si="8"/>
        <v>0</v>
      </c>
      <c r="P32" s="437">
        <f t="shared" si="8"/>
        <v>0</v>
      </c>
    </row>
    <row r="33" spans="1:16" ht="12.75">
      <c r="A33" s="30" t="s">
        <v>94</v>
      </c>
      <c r="B33" s="31">
        <v>1161</v>
      </c>
      <c r="C33" s="38"/>
      <c r="D33" s="39"/>
      <c r="E33" s="39" t="s">
        <v>114</v>
      </c>
      <c r="F33" s="71" t="s">
        <v>115</v>
      </c>
      <c r="G33" s="40">
        <v>10.2</v>
      </c>
      <c r="H33" s="189">
        <v>1.1</v>
      </c>
      <c r="I33" s="189">
        <v>1.2</v>
      </c>
      <c r="J33" s="189"/>
      <c r="K33" s="463">
        <f>I33+J33</f>
        <v>1.2</v>
      </c>
      <c r="L33" s="40"/>
      <c r="M33" s="189"/>
      <c r="N33" s="189"/>
      <c r="O33" s="189"/>
      <c r="P33" s="463">
        <f>N33+O33</f>
        <v>0</v>
      </c>
    </row>
    <row r="34" spans="1:24" ht="12.75">
      <c r="A34" s="30" t="s">
        <v>97</v>
      </c>
      <c r="B34" s="31">
        <v>1161</v>
      </c>
      <c r="C34" s="38"/>
      <c r="D34" s="39"/>
      <c r="E34" s="39" t="s">
        <v>116</v>
      </c>
      <c r="F34" s="71" t="s">
        <v>117</v>
      </c>
      <c r="G34" s="40">
        <v>4.1</v>
      </c>
      <c r="H34" s="189">
        <v>1.5</v>
      </c>
      <c r="I34" s="189">
        <v>4.1</v>
      </c>
      <c r="J34" s="189"/>
      <c r="K34" s="463">
        <f>I34+J34</f>
        <v>4.1</v>
      </c>
      <c r="L34" s="40"/>
      <c r="M34" s="189"/>
      <c r="N34" s="189"/>
      <c r="O34" s="189"/>
      <c r="P34" s="463">
        <f>N34+O34</f>
        <v>0</v>
      </c>
      <c r="R34" s="810" t="s">
        <v>1052</v>
      </c>
      <c r="S34" s="811"/>
      <c r="T34" s="811"/>
      <c r="U34" s="811"/>
      <c r="V34" s="811"/>
      <c r="W34" s="811"/>
      <c r="X34" s="811"/>
    </row>
    <row r="35" spans="1:24" ht="12.75">
      <c r="A35" s="30" t="s">
        <v>100</v>
      </c>
      <c r="B35" s="31">
        <v>1161</v>
      </c>
      <c r="C35" s="38"/>
      <c r="D35" s="39"/>
      <c r="E35" s="39" t="s">
        <v>118</v>
      </c>
      <c r="F35" s="71" t="s">
        <v>119</v>
      </c>
      <c r="G35" s="40">
        <v>60.8</v>
      </c>
      <c r="H35" s="189">
        <v>43.4</v>
      </c>
      <c r="I35" s="189">
        <v>50</v>
      </c>
      <c r="J35" s="189"/>
      <c r="K35" s="463">
        <f>I35+J35</f>
        <v>50</v>
      </c>
      <c r="L35" s="40"/>
      <c r="M35" s="189"/>
      <c r="N35" s="189"/>
      <c r="O35" s="189"/>
      <c r="P35" s="463">
        <f>N35+O35</f>
        <v>0</v>
      </c>
      <c r="R35" s="811"/>
      <c r="S35" s="811"/>
      <c r="T35" s="811"/>
      <c r="U35" s="811"/>
      <c r="V35" s="811"/>
      <c r="W35" s="811"/>
      <c r="X35" s="811"/>
    </row>
    <row r="36" spans="1:24" ht="12.75">
      <c r="A36" s="30" t="s">
        <v>106</v>
      </c>
      <c r="B36" s="31">
        <v>1161</v>
      </c>
      <c r="C36" s="38"/>
      <c r="D36" s="39"/>
      <c r="E36" s="39" t="s">
        <v>116</v>
      </c>
      <c r="F36" s="71" t="s">
        <v>121</v>
      </c>
      <c r="G36" s="40">
        <v>2.7</v>
      </c>
      <c r="H36" s="189">
        <v>2.5</v>
      </c>
      <c r="I36" s="189">
        <v>2.7</v>
      </c>
      <c r="J36" s="189"/>
      <c r="K36" s="463">
        <f>I36+J36</f>
        <v>2.7</v>
      </c>
      <c r="L36" s="40"/>
      <c r="M36" s="189"/>
      <c r="N36" s="189"/>
      <c r="O36" s="189"/>
      <c r="P36" s="463">
        <f>N36+O36</f>
        <v>0</v>
      </c>
      <c r="R36" s="811"/>
      <c r="S36" s="811"/>
      <c r="T36" s="811"/>
      <c r="U36" s="811"/>
      <c r="V36" s="811"/>
      <c r="W36" s="811"/>
      <c r="X36" s="811"/>
    </row>
    <row r="37" spans="1:16" ht="12.75">
      <c r="A37" s="30" t="s">
        <v>103</v>
      </c>
      <c r="B37" s="31">
        <v>1161</v>
      </c>
      <c r="C37" s="38"/>
      <c r="D37" s="39"/>
      <c r="E37" s="39" t="s">
        <v>116</v>
      </c>
      <c r="F37" s="71" t="s">
        <v>120</v>
      </c>
      <c r="G37" s="40">
        <v>10.2</v>
      </c>
      <c r="H37" s="189">
        <v>6.5</v>
      </c>
      <c r="I37" s="189">
        <v>0</v>
      </c>
      <c r="J37" s="189"/>
      <c r="K37" s="463">
        <f>I37+J37</f>
        <v>0</v>
      </c>
      <c r="L37" s="40"/>
      <c r="M37" s="189"/>
      <c r="N37" s="189"/>
      <c r="O37" s="189"/>
      <c r="P37" s="463">
        <f>N37+O37</f>
        <v>0</v>
      </c>
    </row>
    <row r="38" spans="1:16" ht="12.75">
      <c r="A38" s="30" t="s">
        <v>111</v>
      </c>
      <c r="B38" s="31"/>
      <c r="C38" s="121" t="s">
        <v>122</v>
      </c>
      <c r="D38" s="836" t="s">
        <v>123</v>
      </c>
      <c r="E38" s="836"/>
      <c r="F38" s="837"/>
      <c r="G38" s="222">
        <f aca="true" t="shared" si="9" ref="G38:O38">SUM(G39)</f>
        <v>38.8</v>
      </c>
      <c r="H38" s="230">
        <f t="shared" si="9"/>
        <v>40.597</v>
      </c>
      <c r="I38" s="230">
        <f t="shared" si="9"/>
        <v>38.5</v>
      </c>
      <c r="J38" s="230">
        <f t="shared" si="9"/>
        <v>0</v>
      </c>
      <c r="K38" s="488">
        <f t="shared" si="9"/>
        <v>38.5</v>
      </c>
      <c r="L38" s="222">
        <f t="shared" si="9"/>
        <v>0</v>
      </c>
      <c r="M38" s="230">
        <f>SUM(M39)</f>
        <v>0</v>
      </c>
      <c r="N38" s="230">
        <f t="shared" si="9"/>
        <v>0</v>
      </c>
      <c r="O38" s="752">
        <f t="shared" si="9"/>
        <v>0</v>
      </c>
      <c r="P38" s="753">
        <f>SUM(P39)</f>
        <v>0</v>
      </c>
    </row>
    <row r="39" spans="1:16" ht="12.75">
      <c r="A39" s="30" t="s">
        <v>124</v>
      </c>
      <c r="B39" s="31"/>
      <c r="C39" s="38"/>
      <c r="D39" s="35" t="s">
        <v>125</v>
      </c>
      <c r="E39" s="830" t="s">
        <v>126</v>
      </c>
      <c r="F39" s="831"/>
      <c r="G39" s="36">
        <f aca="true" t="shared" si="10" ref="G39:P39">SUM(G40:G47)</f>
        <v>38.8</v>
      </c>
      <c r="H39" s="186">
        <f t="shared" si="10"/>
        <v>40.597</v>
      </c>
      <c r="I39" s="186">
        <f t="shared" si="10"/>
        <v>38.5</v>
      </c>
      <c r="J39" s="186">
        <f t="shared" si="10"/>
        <v>0</v>
      </c>
      <c r="K39" s="201">
        <f t="shared" si="10"/>
        <v>38.5</v>
      </c>
      <c r="L39" s="36">
        <f t="shared" si="10"/>
        <v>0</v>
      </c>
      <c r="M39" s="186">
        <f t="shared" si="10"/>
        <v>0</v>
      </c>
      <c r="N39" s="186">
        <f t="shared" si="10"/>
        <v>0</v>
      </c>
      <c r="O39" s="186">
        <f t="shared" si="10"/>
        <v>0</v>
      </c>
      <c r="P39" s="201">
        <f t="shared" si="10"/>
        <v>0</v>
      </c>
    </row>
    <row r="40" spans="1:16" ht="12.75">
      <c r="A40" s="30" t="s">
        <v>127</v>
      </c>
      <c r="B40" s="137">
        <v>41</v>
      </c>
      <c r="C40" s="56"/>
      <c r="D40" s="61"/>
      <c r="E40" s="61" t="s">
        <v>128</v>
      </c>
      <c r="F40" s="65" t="s">
        <v>816</v>
      </c>
      <c r="G40" s="199">
        <v>0.8</v>
      </c>
      <c r="H40" s="200">
        <v>0.7</v>
      </c>
      <c r="I40" s="189">
        <v>1</v>
      </c>
      <c r="J40" s="189"/>
      <c r="K40" s="463">
        <f>I40+J40</f>
        <v>1</v>
      </c>
      <c r="L40" s="199"/>
      <c r="M40" s="200"/>
      <c r="N40" s="200"/>
      <c r="O40" s="189"/>
      <c r="P40" s="463">
        <f>N40+O40</f>
        <v>0</v>
      </c>
    </row>
    <row r="41" spans="1:16" ht="12.75">
      <c r="A41" s="30" t="s">
        <v>129</v>
      </c>
      <c r="B41" s="137">
        <v>41</v>
      </c>
      <c r="C41" s="56"/>
      <c r="D41" s="61"/>
      <c r="E41" s="61" t="s">
        <v>130</v>
      </c>
      <c r="F41" s="65" t="s">
        <v>131</v>
      </c>
      <c r="G41" s="199">
        <v>1</v>
      </c>
      <c r="H41" s="200">
        <v>0.497</v>
      </c>
      <c r="I41" s="189">
        <v>1</v>
      </c>
      <c r="J41" s="189"/>
      <c r="K41" s="463">
        <f aca="true" t="shared" si="11" ref="K41:K47">I41+J41</f>
        <v>1</v>
      </c>
      <c r="L41" s="199"/>
      <c r="M41" s="200"/>
      <c r="N41" s="200"/>
      <c r="O41" s="189"/>
      <c r="P41" s="463">
        <f aca="true" t="shared" si="12" ref="P41:P47">N41+O41</f>
        <v>0</v>
      </c>
    </row>
    <row r="42" spans="1:24" ht="12.75">
      <c r="A42" s="30" t="s">
        <v>132</v>
      </c>
      <c r="B42" s="31">
        <v>41</v>
      </c>
      <c r="C42" s="38"/>
      <c r="D42" s="39"/>
      <c r="E42" s="39" t="s">
        <v>133</v>
      </c>
      <c r="F42" s="71" t="s">
        <v>134</v>
      </c>
      <c r="G42" s="40">
        <v>20.5</v>
      </c>
      <c r="H42" s="189">
        <v>23.8</v>
      </c>
      <c r="I42" s="189">
        <v>20</v>
      </c>
      <c r="J42" s="189"/>
      <c r="K42" s="463">
        <f t="shared" si="11"/>
        <v>20</v>
      </c>
      <c r="L42" s="40"/>
      <c r="M42" s="189"/>
      <c r="N42" s="189"/>
      <c r="O42" s="189"/>
      <c r="P42" s="463">
        <f t="shared" si="12"/>
        <v>0</v>
      </c>
      <c r="R42" s="810" t="s">
        <v>1053</v>
      </c>
      <c r="S42" s="811"/>
      <c r="T42" s="811"/>
      <c r="U42" s="811"/>
      <c r="V42" s="811"/>
      <c r="W42" s="811"/>
      <c r="X42" s="811"/>
    </row>
    <row r="43" spans="1:24" ht="12.75">
      <c r="A43" s="30" t="s">
        <v>135</v>
      </c>
      <c r="B43" s="31">
        <v>41</v>
      </c>
      <c r="C43" s="38"/>
      <c r="D43" s="39"/>
      <c r="E43" s="39" t="s">
        <v>133</v>
      </c>
      <c r="F43" s="71" t="s">
        <v>136</v>
      </c>
      <c r="G43" s="40">
        <v>0.2</v>
      </c>
      <c r="H43" s="189">
        <v>0.2</v>
      </c>
      <c r="I43" s="189">
        <v>0</v>
      </c>
      <c r="J43" s="189"/>
      <c r="K43" s="463">
        <f t="shared" si="11"/>
        <v>0</v>
      </c>
      <c r="L43" s="40"/>
      <c r="M43" s="189"/>
      <c r="N43" s="189"/>
      <c r="O43" s="189"/>
      <c r="P43" s="463">
        <f t="shared" si="12"/>
        <v>0</v>
      </c>
      <c r="R43" s="811"/>
      <c r="S43" s="811"/>
      <c r="T43" s="811"/>
      <c r="U43" s="811"/>
      <c r="V43" s="811"/>
      <c r="W43" s="811"/>
      <c r="X43" s="811"/>
    </row>
    <row r="44" spans="1:24" ht="12.75">
      <c r="A44" s="30" t="s">
        <v>137</v>
      </c>
      <c r="B44" s="31">
        <v>41</v>
      </c>
      <c r="C44" s="38"/>
      <c r="D44" s="39"/>
      <c r="E44" s="39" t="s">
        <v>138</v>
      </c>
      <c r="F44" s="71" t="s">
        <v>139</v>
      </c>
      <c r="G44" s="40">
        <v>0.3</v>
      </c>
      <c r="H44" s="189">
        <v>0.3</v>
      </c>
      <c r="I44" s="189">
        <v>0.5</v>
      </c>
      <c r="J44" s="189"/>
      <c r="K44" s="463">
        <f t="shared" si="11"/>
        <v>0.5</v>
      </c>
      <c r="L44" s="40"/>
      <c r="M44" s="189"/>
      <c r="N44" s="189"/>
      <c r="O44" s="189"/>
      <c r="P44" s="463">
        <f t="shared" si="12"/>
        <v>0</v>
      </c>
      <c r="R44" s="811"/>
      <c r="S44" s="811"/>
      <c r="T44" s="811"/>
      <c r="U44" s="811"/>
      <c r="V44" s="811"/>
      <c r="W44" s="811"/>
      <c r="X44" s="811"/>
    </row>
    <row r="45" spans="1:16" ht="12.75">
      <c r="A45" s="30" t="s">
        <v>140</v>
      </c>
      <c r="B45" s="31">
        <v>41</v>
      </c>
      <c r="C45" s="38"/>
      <c r="D45" s="39"/>
      <c r="E45" s="39" t="s">
        <v>133</v>
      </c>
      <c r="F45" s="71" t="s">
        <v>141</v>
      </c>
      <c r="G45" s="40">
        <v>8</v>
      </c>
      <c r="H45" s="189">
        <v>7.6</v>
      </c>
      <c r="I45" s="189">
        <v>8</v>
      </c>
      <c r="J45" s="189"/>
      <c r="K45" s="463">
        <f t="shared" si="11"/>
        <v>8</v>
      </c>
      <c r="L45" s="40"/>
      <c r="M45" s="189"/>
      <c r="N45" s="189"/>
      <c r="O45" s="189"/>
      <c r="P45" s="463">
        <f t="shared" si="12"/>
        <v>0</v>
      </c>
    </row>
    <row r="46" spans="1:16" ht="12.75">
      <c r="A46" s="30" t="s">
        <v>142</v>
      </c>
      <c r="B46" s="31">
        <v>41</v>
      </c>
      <c r="C46" s="38"/>
      <c r="D46" s="39"/>
      <c r="E46" s="39" t="s">
        <v>143</v>
      </c>
      <c r="F46" s="71" t="s">
        <v>144</v>
      </c>
      <c r="G46" s="40">
        <v>2</v>
      </c>
      <c r="H46" s="189">
        <v>1.8</v>
      </c>
      <c r="I46" s="189">
        <v>2</v>
      </c>
      <c r="J46" s="189"/>
      <c r="K46" s="463">
        <f t="shared" si="11"/>
        <v>2</v>
      </c>
      <c r="L46" s="40"/>
      <c r="M46" s="189"/>
      <c r="N46" s="189"/>
      <c r="O46" s="189"/>
      <c r="P46" s="463">
        <f t="shared" si="12"/>
        <v>0</v>
      </c>
    </row>
    <row r="47" spans="1:16" ht="12.75">
      <c r="A47" s="231" t="s">
        <v>145</v>
      </c>
      <c r="B47" s="232">
        <v>41</v>
      </c>
      <c r="C47" s="233"/>
      <c r="D47" s="211"/>
      <c r="E47" s="211" t="s">
        <v>133</v>
      </c>
      <c r="F47" s="216" t="s">
        <v>146</v>
      </c>
      <c r="G47" s="40">
        <v>6</v>
      </c>
      <c r="H47" s="189">
        <v>5.7</v>
      </c>
      <c r="I47" s="189">
        <v>6</v>
      </c>
      <c r="J47" s="189"/>
      <c r="K47" s="463">
        <f t="shared" si="11"/>
        <v>6</v>
      </c>
      <c r="L47" s="40"/>
      <c r="M47" s="189"/>
      <c r="N47" s="189"/>
      <c r="O47" s="189"/>
      <c r="P47" s="463">
        <f t="shared" si="12"/>
        <v>0</v>
      </c>
    </row>
    <row r="48" spans="1:16" ht="12.75">
      <c r="A48" s="231" t="s">
        <v>147</v>
      </c>
      <c r="B48" s="31"/>
      <c r="C48" s="234" t="s">
        <v>122</v>
      </c>
      <c r="D48" s="838" t="s">
        <v>123</v>
      </c>
      <c r="E48" s="838"/>
      <c r="F48" s="839"/>
      <c r="G48" s="190">
        <f aca="true" t="shared" si="13" ref="G48:P48">SUM(G49)</f>
        <v>3.4</v>
      </c>
      <c r="H48" s="191">
        <f t="shared" si="13"/>
        <v>0</v>
      </c>
      <c r="I48" s="191">
        <f t="shared" si="13"/>
        <v>74.60000000000001</v>
      </c>
      <c r="J48" s="191">
        <f t="shared" si="13"/>
        <v>0</v>
      </c>
      <c r="K48" s="226">
        <f t="shared" si="13"/>
        <v>74.60000000000001</v>
      </c>
      <c r="L48" s="190">
        <f t="shared" si="13"/>
        <v>119</v>
      </c>
      <c r="M48" s="191">
        <f t="shared" si="13"/>
        <v>92.7</v>
      </c>
      <c r="N48" s="191">
        <f t="shared" si="13"/>
        <v>54</v>
      </c>
      <c r="O48" s="750">
        <f t="shared" si="13"/>
        <v>0</v>
      </c>
      <c r="P48" s="751">
        <f t="shared" si="13"/>
        <v>54</v>
      </c>
    </row>
    <row r="49" spans="1:16" ht="12.75">
      <c r="A49" s="231" t="s">
        <v>148</v>
      </c>
      <c r="B49" s="31"/>
      <c r="C49" s="235"/>
      <c r="D49" s="181" t="s">
        <v>125</v>
      </c>
      <c r="E49" s="828" t="s">
        <v>976</v>
      </c>
      <c r="F49" s="829"/>
      <c r="G49" s="36">
        <f aca="true" t="shared" si="14" ref="G49:P49">SUM(G50:G69)</f>
        <v>3.4</v>
      </c>
      <c r="H49" s="186">
        <f>SUM(H50:H69)</f>
        <v>0</v>
      </c>
      <c r="I49" s="186">
        <f>SUM(I50:I69)</f>
        <v>74.60000000000001</v>
      </c>
      <c r="J49" s="186">
        <f>SUM(J50:J69)</f>
        <v>0</v>
      </c>
      <c r="K49" s="201">
        <f>SUM(K50:K69)</f>
        <v>74.60000000000001</v>
      </c>
      <c r="L49" s="36">
        <f>SUM(L50:L69)</f>
        <v>119</v>
      </c>
      <c r="M49" s="186">
        <f t="shared" si="14"/>
        <v>92.7</v>
      </c>
      <c r="N49" s="186">
        <f t="shared" si="14"/>
        <v>54</v>
      </c>
      <c r="O49" s="186">
        <f t="shared" si="14"/>
        <v>0</v>
      </c>
      <c r="P49" s="201">
        <f t="shared" si="14"/>
        <v>54</v>
      </c>
    </row>
    <row r="50" spans="1:24" ht="12.75">
      <c r="A50" s="236" t="s">
        <v>149</v>
      </c>
      <c r="B50" s="31" t="s">
        <v>150</v>
      </c>
      <c r="C50" s="235"/>
      <c r="D50" s="66"/>
      <c r="E50" s="66">
        <v>717002</v>
      </c>
      <c r="F50" s="237" t="s">
        <v>151</v>
      </c>
      <c r="G50" s="40">
        <v>0</v>
      </c>
      <c r="H50" s="189">
        <v>0</v>
      </c>
      <c r="I50" s="189"/>
      <c r="J50" s="189"/>
      <c r="K50" s="463">
        <f>I50+J50</f>
        <v>0</v>
      </c>
      <c r="L50" s="40">
        <v>119</v>
      </c>
      <c r="M50" s="189">
        <v>92.7</v>
      </c>
      <c r="N50" s="189">
        <v>54</v>
      </c>
      <c r="O50" s="189"/>
      <c r="P50" s="463">
        <f>N50+O50</f>
        <v>54</v>
      </c>
      <c r="R50" s="810" t="s">
        <v>1054</v>
      </c>
      <c r="S50" s="811"/>
      <c r="T50" s="811"/>
      <c r="U50" s="811"/>
      <c r="V50" s="811"/>
      <c r="W50" s="811"/>
      <c r="X50" s="811"/>
    </row>
    <row r="51" spans="1:24" ht="12.75">
      <c r="A51" s="238"/>
      <c r="B51" s="213">
        <v>41</v>
      </c>
      <c r="C51" s="97"/>
      <c r="D51" s="97"/>
      <c r="E51" s="97">
        <v>717002</v>
      </c>
      <c r="F51" s="218" t="s">
        <v>151</v>
      </c>
      <c r="G51" s="40">
        <v>0</v>
      </c>
      <c r="H51" s="189">
        <v>0</v>
      </c>
      <c r="I51" s="189">
        <v>0</v>
      </c>
      <c r="J51" s="189"/>
      <c r="K51" s="463">
        <f aca="true" t="shared" si="15" ref="K51:K65">I51+J51</f>
        <v>0</v>
      </c>
      <c r="L51" s="40"/>
      <c r="M51" s="189"/>
      <c r="N51" s="189"/>
      <c r="O51" s="189"/>
      <c r="P51" s="463">
        <f aca="true" t="shared" si="16" ref="P51:P65">N51+O51</f>
        <v>0</v>
      </c>
      <c r="R51" s="811"/>
      <c r="S51" s="811"/>
      <c r="T51" s="811"/>
      <c r="U51" s="811"/>
      <c r="V51" s="811"/>
      <c r="W51" s="811"/>
      <c r="X51" s="811"/>
    </row>
    <row r="52" spans="1:24" ht="12.75">
      <c r="A52" s="238"/>
      <c r="B52" s="213">
        <v>1151</v>
      </c>
      <c r="C52" s="97"/>
      <c r="D52" s="97"/>
      <c r="E52" s="97">
        <v>611</v>
      </c>
      <c r="F52" s="218" t="s">
        <v>60</v>
      </c>
      <c r="G52" s="40"/>
      <c r="H52" s="189"/>
      <c r="I52" s="189">
        <v>24.8</v>
      </c>
      <c r="J52" s="189"/>
      <c r="K52" s="463">
        <f t="shared" si="15"/>
        <v>24.8</v>
      </c>
      <c r="L52" s="40"/>
      <c r="M52" s="189"/>
      <c r="N52" s="189"/>
      <c r="O52" s="189"/>
      <c r="P52" s="463">
        <f t="shared" si="16"/>
        <v>0</v>
      </c>
      <c r="R52" s="811"/>
      <c r="S52" s="811"/>
      <c r="T52" s="811"/>
      <c r="U52" s="811"/>
      <c r="V52" s="811"/>
      <c r="W52" s="811"/>
      <c r="X52" s="811"/>
    </row>
    <row r="53" spans="1:16" ht="12.75">
      <c r="A53" s="238"/>
      <c r="B53" s="213">
        <v>41</v>
      </c>
      <c r="C53" s="97"/>
      <c r="D53" s="97"/>
      <c r="E53" s="97">
        <v>611</v>
      </c>
      <c r="F53" s="218" t="s">
        <v>60</v>
      </c>
      <c r="G53" s="40"/>
      <c r="H53" s="189"/>
      <c r="I53" s="189">
        <v>0.9</v>
      </c>
      <c r="J53" s="189"/>
      <c r="K53" s="463">
        <f t="shared" si="15"/>
        <v>0.9</v>
      </c>
      <c r="L53" s="40"/>
      <c r="M53" s="189"/>
      <c r="N53" s="189"/>
      <c r="O53" s="189"/>
      <c r="P53" s="463">
        <f t="shared" si="16"/>
        <v>0</v>
      </c>
    </row>
    <row r="54" spans="1:16" ht="12.75">
      <c r="A54" s="238"/>
      <c r="B54" s="213">
        <v>1151</v>
      </c>
      <c r="C54" s="97"/>
      <c r="D54" s="97"/>
      <c r="E54" s="97">
        <v>620</v>
      </c>
      <c r="F54" s="218" t="s">
        <v>977</v>
      </c>
      <c r="G54" s="40"/>
      <c r="H54" s="189"/>
      <c r="I54" s="189">
        <v>9.9</v>
      </c>
      <c r="J54" s="189"/>
      <c r="K54" s="463">
        <f t="shared" si="15"/>
        <v>9.9</v>
      </c>
      <c r="L54" s="40"/>
      <c r="M54" s="189"/>
      <c r="N54" s="189"/>
      <c r="O54" s="189"/>
      <c r="P54" s="463">
        <f t="shared" si="16"/>
        <v>0</v>
      </c>
    </row>
    <row r="55" spans="1:16" ht="12.75">
      <c r="A55" s="238"/>
      <c r="B55" s="213">
        <v>41</v>
      </c>
      <c r="C55" s="97"/>
      <c r="D55" s="97"/>
      <c r="E55" s="97">
        <v>620</v>
      </c>
      <c r="F55" s="218" t="s">
        <v>977</v>
      </c>
      <c r="G55" s="40"/>
      <c r="H55" s="189"/>
      <c r="I55" s="189">
        <v>0.4</v>
      </c>
      <c r="J55" s="189"/>
      <c r="K55" s="463">
        <f t="shared" si="15"/>
        <v>0.4</v>
      </c>
      <c r="L55" s="40"/>
      <c r="M55" s="189"/>
      <c r="N55" s="189"/>
      <c r="O55" s="189"/>
      <c r="P55" s="463">
        <f t="shared" si="16"/>
        <v>0</v>
      </c>
    </row>
    <row r="56" spans="1:16" ht="12.75">
      <c r="A56" s="238"/>
      <c r="B56" s="213">
        <v>1151</v>
      </c>
      <c r="C56" s="97"/>
      <c r="D56" s="97"/>
      <c r="E56" s="97">
        <v>631002</v>
      </c>
      <c r="F56" s="218" t="s">
        <v>209</v>
      </c>
      <c r="G56" s="40"/>
      <c r="H56" s="189"/>
      <c r="I56" s="189">
        <v>0.1</v>
      </c>
      <c r="J56" s="189"/>
      <c r="K56" s="463">
        <f t="shared" si="15"/>
        <v>0.1</v>
      </c>
      <c r="L56" s="40"/>
      <c r="M56" s="189"/>
      <c r="N56" s="189"/>
      <c r="O56" s="189"/>
      <c r="P56" s="463">
        <f t="shared" si="16"/>
        <v>0</v>
      </c>
    </row>
    <row r="57" spans="1:16" ht="12.75">
      <c r="A57" s="238"/>
      <c r="B57" s="213">
        <v>41</v>
      </c>
      <c r="C57" s="97"/>
      <c r="D57" s="97"/>
      <c r="E57" s="97">
        <v>631002</v>
      </c>
      <c r="F57" s="218" t="s">
        <v>209</v>
      </c>
      <c r="G57" s="40"/>
      <c r="H57" s="189"/>
      <c r="I57" s="189">
        <v>0</v>
      </c>
      <c r="J57" s="189"/>
      <c r="K57" s="463">
        <f t="shared" si="15"/>
        <v>0</v>
      </c>
      <c r="L57" s="40"/>
      <c r="M57" s="189"/>
      <c r="N57" s="189"/>
      <c r="O57" s="189"/>
      <c r="P57" s="463">
        <f t="shared" si="16"/>
        <v>0</v>
      </c>
    </row>
    <row r="58" spans="1:16" ht="12.75">
      <c r="A58" s="238"/>
      <c r="B58" s="213">
        <v>1151</v>
      </c>
      <c r="C58" s="97"/>
      <c r="D58" s="97"/>
      <c r="E58" s="97">
        <v>632001</v>
      </c>
      <c r="F58" s="218" t="s">
        <v>978</v>
      </c>
      <c r="G58" s="40"/>
      <c r="H58" s="189"/>
      <c r="I58" s="189">
        <v>1.3</v>
      </c>
      <c r="J58" s="189"/>
      <c r="K58" s="463">
        <f t="shared" si="15"/>
        <v>1.3</v>
      </c>
      <c r="L58" s="40"/>
      <c r="M58" s="189"/>
      <c r="N58" s="189"/>
      <c r="O58" s="189"/>
      <c r="P58" s="463">
        <f t="shared" si="16"/>
        <v>0</v>
      </c>
    </row>
    <row r="59" spans="1:16" ht="12.75">
      <c r="A59" s="238"/>
      <c r="B59" s="213">
        <v>41</v>
      </c>
      <c r="C59" s="97"/>
      <c r="D59" s="97"/>
      <c r="E59" s="97">
        <v>632001</v>
      </c>
      <c r="F59" s="218" t="s">
        <v>978</v>
      </c>
      <c r="G59" s="40"/>
      <c r="H59" s="189"/>
      <c r="I59" s="189">
        <v>0.1</v>
      </c>
      <c r="J59" s="189"/>
      <c r="K59" s="463">
        <f t="shared" si="15"/>
        <v>0.1</v>
      </c>
      <c r="L59" s="40"/>
      <c r="M59" s="189"/>
      <c r="N59" s="189"/>
      <c r="O59" s="189"/>
      <c r="P59" s="463">
        <f t="shared" si="16"/>
        <v>0</v>
      </c>
    </row>
    <row r="60" spans="1:16" ht="12.75">
      <c r="A60" s="238"/>
      <c r="B60" s="213">
        <v>1151</v>
      </c>
      <c r="C60" s="97"/>
      <c r="D60" s="97"/>
      <c r="E60" s="97">
        <v>633001</v>
      </c>
      <c r="F60" s="218" t="s">
        <v>933</v>
      </c>
      <c r="G60" s="40"/>
      <c r="H60" s="189"/>
      <c r="I60" s="189">
        <v>5.2</v>
      </c>
      <c r="J60" s="189"/>
      <c r="K60" s="463">
        <f t="shared" si="15"/>
        <v>5.2</v>
      </c>
      <c r="L60" s="40"/>
      <c r="M60" s="189"/>
      <c r="N60" s="189"/>
      <c r="O60" s="189"/>
      <c r="P60" s="463">
        <f t="shared" si="16"/>
        <v>0</v>
      </c>
    </row>
    <row r="61" spans="1:16" ht="12.75">
      <c r="A61" s="238"/>
      <c r="B61" s="213">
        <v>41</v>
      </c>
      <c r="C61" s="97"/>
      <c r="D61" s="97"/>
      <c r="E61" s="97">
        <v>633001</v>
      </c>
      <c r="F61" s="218" t="s">
        <v>933</v>
      </c>
      <c r="G61" s="40"/>
      <c r="H61" s="189"/>
      <c r="I61" s="189">
        <v>0.3</v>
      </c>
      <c r="J61" s="189"/>
      <c r="K61" s="463">
        <f t="shared" si="15"/>
        <v>0.3</v>
      </c>
      <c r="L61" s="40"/>
      <c r="M61" s="189"/>
      <c r="N61" s="189"/>
      <c r="O61" s="189"/>
      <c r="P61" s="463">
        <f t="shared" si="16"/>
        <v>0</v>
      </c>
    </row>
    <row r="62" spans="1:16" ht="12.75">
      <c r="A62" s="238"/>
      <c r="B62" s="213">
        <v>1151</v>
      </c>
      <c r="C62" s="97"/>
      <c r="D62" s="97"/>
      <c r="E62" s="97">
        <v>633002</v>
      </c>
      <c r="F62" s="218" t="s">
        <v>979</v>
      </c>
      <c r="G62" s="40"/>
      <c r="H62" s="189"/>
      <c r="I62" s="189">
        <v>0</v>
      </c>
      <c r="J62" s="189"/>
      <c r="K62" s="463">
        <f t="shared" si="15"/>
        <v>0</v>
      </c>
      <c r="L62" s="40"/>
      <c r="M62" s="189"/>
      <c r="N62" s="189"/>
      <c r="O62" s="189"/>
      <c r="P62" s="463">
        <f t="shared" si="16"/>
        <v>0</v>
      </c>
    </row>
    <row r="63" spans="1:16" ht="12.75">
      <c r="A63" s="238"/>
      <c r="B63" s="213">
        <v>41</v>
      </c>
      <c r="C63" s="97"/>
      <c r="D63" s="97"/>
      <c r="E63" s="97">
        <v>633002</v>
      </c>
      <c r="F63" s="218" t="s">
        <v>979</v>
      </c>
      <c r="G63" s="40"/>
      <c r="H63" s="189"/>
      <c r="I63" s="189">
        <v>0</v>
      </c>
      <c r="J63" s="189"/>
      <c r="K63" s="463">
        <f t="shared" si="15"/>
        <v>0</v>
      </c>
      <c r="L63" s="40"/>
      <c r="M63" s="189"/>
      <c r="N63" s="189"/>
      <c r="O63" s="189"/>
      <c r="P63" s="463">
        <f t="shared" si="16"/>
        <v>0</v>
      </c>
    </row>
    <row r="64" spans="1:16" ht="12.75">
      <c r="A64" s="238"/>
      <c r="B64" s="213">
        <v>1151</v>
      </c>
      <c r="C64" s="97"/>
      <c r="D64" s="97"/>
      <c r="E64" s="97">
        <v>633006</v>
      </c>
      <c r="F64" s="218" t="s">
        <v>980</v>
      </c>
      <c r="G64" s="40"/>
      <c r="H64" s="189"/>
      <c r="I64" s="189">
        <v>1</v>
      </c>
      <c r="J64" s="189"/>
      <c r="K64" s="463">
        <f t="shared" si="15"/>
        <v>1</v>
      </c>
      <c r="L64" s="40"/>
      <c r="M64" s="189"/>
      <c r="N64" s="189"/>
      <c r="O64" s="189"/>
      <c r="P64" s="463">
        <f t="shared" si="16"/>
        <v>0</v>
      </c>
    </row>
    <row r="65" spans="1:16" ht="12.75">
      <c r="A65" s="238"/>
      <c r="B65" s="213">
        <v>41</v>
      </c>
      <c r="C65" s="97"/>
      <c r="D65" s="97"/>
      <c r="E65" s="97">
        <v>633006</v>
      </c>
      <c r="F65" s="218" t="s">
        <v>980</v>
      </c>
      <c r="G65" s="40"/>
      <c r="H65" s="189"/>
      <c r="I65" s="189">
        <v>0.1</v>
      </c>
      <c r="J65" s="189"/>
      <c r="K65" s="463">
        <f t="shared" si="15"/>
        <v>0.1</v>
      </c>
      <c r="L65" s="40"/>
      <c r="M65" s="189"/>
      <c r="N65" s="189"/>
      <c r="O65" s="189"/>
      <c r="P65" s="463">
        <f t="shared" si="16"/>
        <v>0</v>
      </c>
    </row>
    <row r="66" spans="1:16" ht="12.75">
      <c r="A66" s="238" t="s">
        <v>152</v>
      </c>
      <c r="B66" s="213">
        <v>1151</v>
      </c>
      <c r="C66" s="97"/>
      <c r="D66" s="97"/>
      <c r="E66" s="97">
        <v>637004</v>
      </c>
      <c r="F66" s="218" t="s">
        <v>826</v>
      </c>
      <c r="G66" s="40"/>
      <c r="H66" s="189">
        <v>0</v>
      </c>
      <c r="I66" s="189">
        <v>12</v>
      </c>
      <c r="J66" s="189"/>
      <c r="K66" s="463">
        <f>I66+J66</f>
        <v>12</v>
      </c>
      <c r="L66" s="40"/>
      <c r="M66" s="189"/>
      <c r="N66" s="189"/>
      <c r="O66" s="189"/>
      <c r="P66" s="463">
        <f>N66+O66</f>
        <v>0</v>
      </c>
    </row>
    <row r="67" spans="1:16" ht="12.75">
      <c r="A67" s="239" t="s">
        <v>153</v>
      </c>
      <c r="B67" s="213">
        <v>41</v>
      </c>
      <c r="C67" s="97"/>
      <c r="D67" s="97"/>
      <c r="E67" s="97">
        <v>637004</v>
      </c>
      <c r="F67" s="218" t="s">
        <v>826</v>
      </c>
      <c r="G67" s="40"/>
      <c r="H67" s="189">
        <v>0</v>
      </c>
      <c r="I67" s="189">
        <v>1.6</v>
      </c>
      <c r="J67" s="189"/>
      <c r="K67" s="463">
        <f>I67+J67</f>
        <v>1.6</v>
      </c>
      <c r="L67" s="40"/>
      <c r="M67" s="189"/>
      <c r="N67" s="189"/>
      <c r="O67" s="189"/>
      <c r="P67" s="463">
        <f>N67+O67</f>
        <v>0</v>
      </c>
    </row>
    <row r="68" spans="1:16" ht="12.75">
      <c r="A68" s="239" t="s">
        <v>186</v>
      </c>
      <c r="B68" s="213">
        <v>1151</v>
      </c>
      <c r="C68" s="97"/>
      <c r="D68" s="97"/>
      <c r="E68" s="97">
        <v>637027</v>
      </c>
      <c r="F68" s="218" t="s">
        <v>827</v>
      </c>
      <c r="G68" s="40">
        <v>3.4</v>
      </c>
      <c r="H68" s="189">
        <v>0</v>
      </c>
      <c r="I68" s="189">
        <v>16.2</v>
      </c>
      <c r="J68" s="189"/>
      <c r="K68" s="463">
        <f>I68+J68</f>
        <v>16.2</v>
      </c>
      <c r="L68" s="40"/>
      <c r="M68" s="189"/>
      <c r="N68" s="189"/>
      <c r="O68" s="189"/>
      <c r="P68" s="463">
        <f>N68+O68</f>
        <v>0</v>
      </c>
    </row>
    <row r="69" spans="1:16" ht="13.5" thickBot="1">
      <c r="A69" s="303" t="s">
        <v>189</v>
      </c>
      <c r="B69" s="304">
        <v>41</v>
      </c>
      <c r="C69" s="305"/>
      <c r="D69" s="305"/>
      <c r="E69" s="305">
        <v>637027</v>
      </c>
      <c r="F69" s="306" t="s">
        <v>827</v>
      </c>
      <c r="G69" s="192"/>
      <c r="H69" s="193">
        <v>0</v>
      </c>
      <c r="I69" s="193">
        <v>0.7</v>
      </c>
      <c r="J69" s="193"/>
      <c r="K69" s="464">
        <f>I69+J69</f>
        <v>0.7</v>
      </c>
      <c r="L69" s="192"/>
      <c r="M69" s="193"/>
      <c r="N69" s="193"/>
      <c r="O69" s="193"/>
      <c r="P69" s="464">
        <f>N69+O69</f>
        <v>0</v>
      </c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94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94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94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94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94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94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94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94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94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94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94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94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94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94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94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94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94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94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94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94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94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94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94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94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94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94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94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94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94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94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94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194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94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94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94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94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94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194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94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94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94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194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94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94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194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94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94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194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94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194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194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194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194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194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94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194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194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194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194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194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194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94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94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94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94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94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194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194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194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194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194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194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194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194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194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194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94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194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194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94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94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194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194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194"/>
    </row>
    <row r="154" ht="12.75">
      <c r="N154" s="183"/>
    </row>
    <row r="155" ht="12.75">
      <c r="N155" s="183"/>
    </row>
    <row r="156" ht="12.75">
      <c r="N156" s="183"/>
    </row>
    <row r="157" ht="12.75">
      <c r="N157" s="183"/>
    </row>
    <row r="158" ht="12.75">
      <c r="N158" s="183"/>
    </row>
    <row r="159" ht="12.75">
      <c r="N159" s="183"/>
    </row>
    <row r="160" ht="12.75">
      <c r="N160" s="183"/>
    </row>
    <row r="161" ht="12.75">
      <c r="N161" s="183"/>
    </row>
    <row r="162" ht="12.75">
      <c r="N162" s="183"/>
    </row>
    <row r="163" ht="12.75">
      <c r="N163" s="183"/>
    </row>
    <row r="164" ht="12.75">
      <c r="N164" s="183"/>
    </row>
    <row r="165" ht="12.75">
      <c r="N165" s="183"/>
    </row>
    <row r="166" ht="12.75">
      <c r="N166" s="183"/>
    </row>
    <row r="167" ht="12.75">
      <c r="N167" s="183"/>
    </row>
    <row r="168" ht="12.75">
      <c r="N168" s="183"/>
    </row>
    <row r="169" ht="12.75">
      <c r="N169" s="183"/>
    </row>
    <row r="170" ht="12.75">
      <c r="N170" s="183"/>
    </row>
    <row r="171" ht="12.75">
      <c r="N171" s="183"/>
    </row>
    <row r="172" ht="12.75">
      <c r="N172" s="183"/>
    </row>
    <row r="173" ht="12.75">
      <c r="N173" s="183"/>
    </row>
    <row r="174" ht="12.75">
      <c r="N174" s="183"/>
    </row>
    <row r="175" ht="12.75">
      <c r="N175" s="183"/>
    </row>
    <row r="176" ht="12.75">
      <c r="N176" s="183"/>
    </row>
    <row r="177" ht="12.75">
      <c r="N177" s="183"/>
    </row>
    <row r="178" ht="12.75">
      <c r="N178" s="183"/>
    </row>
    <row r="179" ht="12.75">
      <c r="N179" s="183"/>
    </row>
    <row r="180" ht="12.75">
      <c r="N180" s="183"/>
    </row>
    <row r="181" ht="12.75">
      <c r="N181" s="183"/>
    </row>
    <row r="182" ht="12.75">
      <c r="N182" s="183"/>
    </row>
    <row r="183" ht="12.75">
      <c r="N183" s="183"/>
    </row>
    <row r="184" ht="12.75">
      <c r="N184" s="183"/>
    </row>
    <row r="185" ht="12.75">
      <c r="N185" s="183"/>
    </row>
    <row r="186" ht="12.75">
      <c r="N186" s="183"/>
    </row>
    <row r="187" ht="12.75">
      <c r="N187" s="183"/>
    </row>
    <row r="188" ht="12.75">
      <c r="N188" s="183"/>
    </row>
    <row r="189" ht="12.75">
      <c r="N189" s="183"/>
    </row>
    <row r="190" ht="12.75">
      <c r="N190" s="183"/>
    </row>
    <row r="191" ht="12.75">
      <c r="N191" s="183"/>
    </row>
    <row r="192" ht="12.75">
      <c r="N192" s="183"/>
    </row>
    <row r="193" ht="12.75">
      <c r="N193" s="183"/>
    </row>
    <row r="194" ht="12.75">
      <c r="N194" s="183"/>
    </row>
    <row r="195" ht="12.75">
      <c r="N195" s="183"/>
    </row>
    <row r="196" ht="12.75">
      <c r="N196" s="183"/>
    </row>
    <row r="197" ht="12.75">
      <c r="N197" s="183"/>
    </row>
    <row r="198" ht="12.75">
      <c r="N198" s="183"/>
    </row>
    <row r="199" ht="12.75">
      <c r="N199" s="183"/>
    </row>
    <row r="200" ht="12.75">
      <c r="N200" s="183"/>
    </row>
    <row r="201" ht="12.75">
      <c r="N201" s="183"/>
    </row>
    <row r="202" ht="12.75">
      <c r="N202" s="183"/>
    </row>
    <row r="203" ht="12.75">
      <c r="N203" s="183"/>
    </row>
    <row r="204" ht="12.75">
      <c r="N204" s="183"/>
    </row>
    <row r="205" ht="12.75">
      <c r="N205" s="183"/>
    </row>
    <row r="206" ht="12.75">
      <c r="N206" s="183"/>
    </row>
    <row r="207" ht="12.75">
      <c r="N207" s="183"/>
    </row>
    <row r="208" ht="12.75">
      <c r="N208" s="183"/>
    </row>
    <row r="209" ht="12.75">
      <c r="N209" s="183"/>
    </row>
    <row r="210" ht="12.75">
      <c r="N210" s="183"/>
    </row>
    <row r="211" ht="12.75">
      <c r="N211" s="183"/>
    </row>
    <row r="212" ht="12.75">
      <c r="N212" s="183"/>
    </row>
    <row r="213" ht="12.75">
      <c r="N213" s="183"/>
    </row>
    <row r="214" ht="12.75">
      <c r="N214" s="183"/>
    </row>
    <row r="215" ht="12.75">
      <c r="N215" s="183"/>
    </row>
    <row r="216" ht="12.75">
      <c r="N216" s="183"/>
    </row>
    <row r="217" ht="12.75">
      <c r="N217" s="183"/>
    </row>
    <row r="218" ht="12.75">
      <c r="N218" s="183"/>
    </row>
    <row r="219" ht="12.75">
      <c r="N219" s="183"/>
    </row>
    <row r="220" ht="12.75">
      <c r="N220" s="183"/>
    </row>
    <row r="221" ht="12.75">
      <c r="N221" s="183"/>
    </row>
    <row r="222" ht="12.75">
      <c r="N222" s="183"/>
    </row>
    <row r="223" ht="12.75">
      <c r="N223" s="183"/>
    </row>
    <row r="224" ht="12.75">
      <c r="N224" s="183"/>
    </row>
    <row r="225" ht="12.75">
      <c r="N225" s="183"/>
    </row>
    <row r="226" ht="12.75">
      <c r="N226" s="183"/>
    </row>
    <row r="227" ht="12.75">
      <c r="N227" s="183"/>
    </row>
    <row r="228" ht="12.75">
      <c r="N228" s="183"/>
    </row>
    <row r="229" ht="12.75">
      <c r="N229" s="183"/>
    </row>
    <row r="230" ht="12.75">
      <c r="N230" s="183"/>
    </row>
    <row r="231" ht="12.75">
      <c r="N231" s="183"/>
    </row>
    <row r="232" ht="12.75">
      <c r="N232" s="183"/>
    </row>
    <row r="233" ht="12.75">
      <c r="N233" s="183"/>
    </row>
    <row r="234" ht="12.75">
      <c r="N234" s="183"/>
    </row>
    <row r="235" ht="12.75">
      <c r="N235" s="183"/>
    </row>
    <row r="236" ht="12.75">
      <c r="N236" s="183"/>
    </row>
    <row r="237" ht="12.75">
      <c r="N237" s="183"/>
    </row>
    <row r="238" ht="12.75">
      <c r="N238" s="183"/>
    </row>
    <row r="239" ht="12.75">
      <c r="N239" s="183"/>
    </row>
    <row r="240" ht="12.75">
      <c r="N240" s="183"/>
    </row>
    <row r="241" ht="12.75">
      <c r="N241" s="183"/>
    </row>
    <row r="242" ht="12.75">
      <c r="N242" s="183"/>
    </row>
    <row r="243" ht="12.75">
      <c r="N243" s="183"/>
    </row>
    <row r="244" ht="12.75">
      <c r="N244" s="183"/>
    </row>
    <row r="245" ht="12.75">
      <c r="N245" s="183"/>
    </row>
    <row r="246" ht="12.75">
      <c r="N246" s="183"/>
    </row>
    <row r="247" ht="12.75">
      <c r="N247" s="183"/>
    </row>
    <row r="248" ht="12.75">
      <c r="N248" s="183"/>
    </row>
    <row r="249" ht="12.75">
      <c r="N249" s="183"/>
    </row>
    <row r="250" ht="12.75">
      <c r="N250" s="183"/>
    </row>
    <row r="251" ht="12.75">
      <c r="N251" s="183"/>
    </row>
    <row r="252" ht="12.75">
      <c r="N252" s="183"/>
    </row>
    <row r="253" ht="12.75">
      <c r="N253" s="183"/>
    </row>
    <row r="254" ht="12.75">
      <c r="N254" s="183"/>
    </row>
    <row r="255" ht="12.75">
      <c r="N255" s="183"/>
    </row>
    <row r="256" ht="12.75">
      <c r="N256" s="183"/>
    </row>
    <row r="257" ht="12.75">
      <c r="N257" s="183"/>
    </row>
    <row r="258" ht="12.75">
      <c r="N258" s="183"/>
    </row>
    <row r="259" ht="12.75">
      <c r="N259" s="183"/>
    </row>
    <row r="260" ht="12.75">
      <c r="N260" s="183"/>
    </row>
    <row r="261" ht="12.75">
      <c r="N261" s="183"/>
    </row>
    <row r="262" ht="12.75">
      <c r="N262" s="183"/>
    </row>
    <row r="263" ht="12.75">
      <c r="N263" s="183"/>
    </row>
    <row r="264" ht="12.75">
      <c r="N264" s="183"/>
    </row>
    <row r="265" ht="12.75">
      <c r="N265" s="183"/>
    </row>
    <row r="266" ht="12.75">
      <c r="N266" s="183"/>
    </row>
    <row r="267" ht="12.75">
      <c r="N267" s="183"/>
    </row>
    <row r="268" ht="12.75">
      <c r="N268" s="183"/>
    </row>
    <row r="269" ht="12.75">
      <c r="N269" s="183"/>
    </row>
    <row r="270" ht="12.75">
      <c r="N270" s="183"/>
    </row>
    <row r="271" ht="12.75">
      <c r="N271" s="183"/>
    </row>
    <row r="272" ht="12.75">
      <c r="N272" s="183"/>
    </row>
    <row r="273" ht="12.75">
      <c r="N273" s="183"/>
    </row>
    <row r="274" ht="12.75">
      <c r="N274" s="183"/>
    </row>
    <row r="275" ht="12.75">
      <c r="N275" s="183"/>
    </row>
    <row r="276" ht="12.75">
      <c r="N276" s="183"/>
    </row>
    <row r="277" ht="12.75">
      <c r="N277" s="183"/>
    </row>
    <row r="278" ht="12.75">
      <c r="N278" s="183"/>
    </row>
    <row r="279" ht="12.75">
      <c r="N279" s="183"/>
    </row>
    <row r="280" ht="12.75">
      <c r="N280" s="183"/>
    </row>
    <row r="281" ht="12.75">
      <c r="N281" s="183"/>
    </row>
    <row r="282" ht="12.75">
      <c r="N282" s="183"/>
    </row>
    <row r="283" ht="12.75">
      <c r="N283" s="183"/>
    </row>
    <row r="284" ht="12.75">
      <c r="N284" s="183"/>
    </row>
    <row r="285" ht="12.75">
      <c r="N285" s="183"/>
    </row>
    <row r="286" ht="12.75">
      <c r="N286" s="183"/>
    </row>
    <row r="287" ht="12.75">
      <c r="N287" s="183"/>
    </row>
    <row r="288" ht="12.75">
      <c r="N288" s="183"/>
    </row>
    <row r="289" ht="12.75">
      <c r="N289" s="183"/>
    </row>
    <row r="290" ht="12.75">
      <c r="N290" s="183"/>
    </row>
    <row r="291" ht="12.75">
      <c r="N291" s="183"/>
    </row>
    <row r="292" ht="12.75">
      <c r="N292" s="183"/>
    </row>
    <row r="293" ht="12.75">
      <c r="N293" s="183"/>
    </row>
    <row r="294" ht="12.75">
      <c r="N294" s="183"/>
    </row>
    <row r="295" ht="12.75">
      <c r="N295" s="183"/>
    </row>
    <row r="296" ht="12.75">
      <c r="N296" s="183"/>
    </row>
    <row r="297" ht="12.75">
      <c r="N297" s="183"/>
    </row>
    <row r="298" ht="12.75">
      <c r="N298" s="183"/>
    </row>
    <row r="299" ht="12.75">
      <c r="N299" s="183"/>
    </row>
    <row r="300" ht="12.75">
      <c r="N300" s="183"/>
    </row>
    <row r="301" ht="12.75">
      <c r="N301" s="183"/>
    </row>
    <row r="302" ht="12.75">
      <c r="N302" s="183"/>
    </row>
    <row r="303" ht="12.75">
      <c r="N303" s="183"/>
    </row>
    <row r="304" ht="12.75">
      <c r="N304" s="183"/>
    </row>
    <row r="305" ht="12.75">
      <c r="N305" s="183"/>
    </row>
    <row r="306" ht="12.75">
      <c r="N306" s="183"/>
    </row>
    <row r="307" ht="12.75">
      <c r="N307" s="183"/>
    </row>
    <row r="308" ht="12.75">
      <c r="N308" s="183"/>
    </row>
    <row r="309" ht="12.75">
      <c r="N309" s="183"/>
    </row>
    <row r="310" ht="12.75">
      <c r="N310" s="183"/>
    </row>
    <row r="311" ht="12.75">
      <c r="N311" s="183"/>
    </row>
    <row r="312" ht="12.75">
      <c r="N312" s="183"/>
    </row>
    <row r="313" ht="12.75">
      <c r="N313" s="183"/>
    </row>
    <row r="314" ht="12.75">
      <c r="N314" s="183"/>
    </row>
    <row r="315" ht="12.75">
      <c r="N315" s="183"/>
    </row>
    <row r="316" ht="12.75">
      <c r="N316" s="183"/>
    </row>
    <row r="317" ht="12.75">
      <c r="N317" s="183"/>
    </row>
    <row r="318" ht="12.75">
      <c r="N318" s="183"/>
    </row>
    <row r="319" ht="12.75">
      <c r="N319" s="183"/>
    </row>
    <row r="320" ht="12.75">
      <c r="N320" s="183"/>
    </row>
    <row r="321" ht="12.75">
      <c r="N321" s="183"/>
    </row>
    <row r="322" ht="12.75">
      <c r="N322" s="183"/>
    </row>
    <row r="323" ht="12.75">
      <c r="N323" s="183"/>
    </row>
    <row r="324" ht="12.75">
      <c r="N324" s="183"/>
    </row>
    <row r="325" ht="12.75">
      <c r="N325" s="183"/>
    </row>
    <row r="326" ht="12.75">
      <c r="N326" s="183"/>
    </row>
    <row r="327" ht="12.75">
      <c r="N327" s="183"/>
    </row>
    <row r="328" ht="12.75">
      <c r="N328" s="183"/>
    </row>
    <row r="329" ht="12.75">
      <c r="N329" s="183"/>
    </row>
    <row r="330" ht="12.75">
      <c r="N330" s="183"/>
    </row>
    <row r="331" ht="12.75">
      <c r="N331" s="183"/>
    </row>
    <row r="332" ht="12.75">
      <c r="N332" s="183"/>
    </row>
    <row r="333" ht="12.75">
      <c r="N333" s="183"/>
    </row>
    <row r="334" ht="12.75">
      <c r="N334" s="183"/>
    </row>
    <row r="335" ht="12.75">
      <c r="N335" s="183"/>
    </row>
    <row r="336" ht="12.75">
      <c r="N336" s="183"/>
    </row>
    <row r="337" ht="12.75">
      <c r="N337" s="183"/>
    </row>
    <row r="338" ht="12.75">
      <c r="N338" s="183"/>
    </row>
    <row r="339" ht="12.75">
      <c r="N339" s="183"/>
    </row>
    <row r="340" ht="12.75">
      <c r="N340" s="183"/>
    </row>
    <row r="341" ht="12.75">
      <c r="N341" s="183"/>
    </row>
    <row r="342" ht="12.75">
      <c r="N342" s="183"/>
    </row>
    <row r="343" ht="12.75">
      <c r="N343" s="183"/>
    </row>
    <row r="344" ht="12.75">
      <c r="N344" s="183"/>
    </row>
    <row r="345" ht="12.75">
      <c r="N345" s="183"/>
    </row>
    <row r="346" ht="12.75">
      <c r="N346" s="183"/>
    </row>
    <row r="347" ht="12.75">
      <c r="N347" s="183"/>
    </row>
    <row r="348" ht="12.75">
      <c r="N348" s="183"/>
    </row>
    <row r="349" ht="12.75">
      <c r="N349" s="183"/>
    </row>
    <row r="350" ht="12.75">
      <c r="N350" s="183"/>
    </row>
    <row r="351" ht="12.75">
      <c r="N351" s="183"/>
    </row>
    <row r="352" ht="12.75">
      <c r="N352" s="183"/>
    </row>
    <row r="353" ht="12.75">
      <c r="N353" s="183"/>
    </row>
    <row r="354" ht="12.75">
      <c r="N354" s="183"/>
    </row>
    <row r="355" ht="12.75">
      <c r="N355" s="183"/>
    </row>
    <row r="356" ht="12.75">
      <c r="N356" s="183"/>
    </row>
    <row r="357" ht="12.75">
      <c r="N357" s="183"/>
    </row>
    <row r="358" ht="12.75">
      <c r="N358" s="183"/>
    </row>
    <row r="359" ht="12.75">
      <c r="N359" s="183"/>
    </row>
    <row r="360" ht="12.75">
      <c r="N360" s="183"/>
    </row>
    <row r="361" ht="12.75">
      <c r="N361" s="183"/>
    </row>
    <row r="362" ht="12.75">
      <c r="N362" s="183"/>
    </row>
    <row r="363" ht="12.75">
      <c r="N363" s="183"/>
    </row>
    <row r="364" ht="12.75">
      <c r="N364" s="183"/>
    </row>
    <row r="365" ht="12.75">
      <c r="N365" s="183"/>
    </row>
    <row r="366" ht="12.75">
      <c r="N366" s="183"/>
    </row>
    <row r="367" ht="12.75">
      <c r="N367" s="183"/>
    </row>
    <row r="368" ht="12.75">
      <c r="N368" s="183"/>
    </row>
    <row r="369" ht="12.75">
      <c r="N369" s="183"/>
    </row>
    <row r="370" ht="12.75">
      <c r="N370" s="183"/>
    </row>
    <row r="371" ht="12.75">
      <c r="N371" s="183"/>
    </row>
    <row r="372" ht="12.75">
      <c r="N372" s="183"/>
    </row>
    <row r="373" ht="12.75">
      <c r="N373" s="183"/>
    </row>
    <row r="374" ht="12.75">
      <c r="N374" s="183"/>
    </row>
    <row r="375" ht="12.75">
      <c r="N375" s="183"/>
    </row>
    <row r="376" ht="12.75">
      <c r="N376" s="183"/>
    </row>
    <row r="377" ht="12.75">
      <c r="N377" s="183"/>
    </row>
    <row r="378" ht="12.75">
      <c r="N378" s="183"/>
    </row>
    <row r="379" ht="12.75">
      <c r="N379" s="183"/>
    </row>
    <row r="380" ht="12.75">
      <c r="N380" s="183"/>
    </row>
    <row r="381" ht="12.75">
      <c r="N381" s="183"/>
    </row>
    <row r="382" ht="12.75">
      <c r="N382" s="183"/>
    </row>
    <row r="383" ht="12.75">
      <c r="N383" s="183"/>
    </row>
    <row r="384" ht="12.75">
      <c r="N384" s="183"/>
    </row>
    <row r="385" ht="12.75">
      <c r="N385" s="183"/>
    </row>
    <row r="386" ht="12.75">
      <c r="N386" s="183"/>
    </row>
    <row r="387" ht="12.75">
      <c r="N387" s="183"/>
    </row>
    <row r="388" ht="12.75">
      <c r="N388" s="183"/>
    </row>
    <row r="389" ht="12.75">
      <c r="N389" s="183"/>
    </row>
    <row r="390" ht="12.75">
      <c r="N390" s="183"/>
    </row>
    <row r="391" ht="12.75">
      <c r="N391" s="183"/>
    </row>
    <row r="392" ht="12.75">
      <c r="N392" s="183"/>
    </row>
    <row r="393" ht="12.75">
      <c r="N393" s="183"/>
    </row>
    <row r="394" ht="12.75">
      <c r="N394" s="183"/>
    </row>
    <row r="395" ht="12.75">
      <c r="N395" s="183"/>
    </row>
    <row r="396" ht="12.75">
      <c r="N396" s="183"/>
    </row>
    <row r="397" ht="12.75">
      <c r="N397" s="183"/>
    </row>
    <row r="398" ht="12.75">
      <c r="N398" s="183"/>
    </row>
    <row r="399" ht="12.75">
      <c r="N399" s="183"/>
    </row>
    <row r="400" ht="12.75">
      <c r="N400" s="183"/>
    </row>
    <row r="401" ht="12.75">
      <c r="N401" s="183"/>
    </row>
    <row r="402" ht="12.75">
      <c r="N402" s="183"/>
    </row>
    <row r="403" ht="12.75">
      <c r="N403" s="183"/>
    </row>
    <row r="404" ht="12.75">
      <c r="N404" s="183"/>
    </row>
    <row r="405" ht="12.75">
      <c r="N405" s="183"/>
    </row>
    <row r="406" ht="12.75">
      <c r="N406" s="183"/>
    </row>
    <row r="407" ht="12.75">
      <c r="N407" s="183"/>
    </row>
    <row r="408" ht="12.75">
      <c r="N408" s="183"/>
    </row>
    <row r="409" ht="12.75">
      <c r="N409" s="183"/>
    </row>
    <row r="410" ht="12.75">
      <c r="N410" s="183"/>
    </row>
    <row r="411" ht="12.75">
      <c r="N411" s="183"/>
    </row>
    <row r="412" ht="12.75">
      <c r="N412" s="183"/>
    </row>
    <row r="413" ht="12.75">
      <c r="N413" s="183"/>
    </row>
    <row r="414" ht="12.75">
      <c r="N414" s="183"/>
    </row>
    <row r="415" ht="12.75">
      <c r="N415" s="183"/>
    </row>
    <row r="416" ht="12.75">
      <c r="N416" s="183"/>
    </row>
    <row r="417" ht="12.75">
      <c r="N417" s="183"/>
    </row>
    <row r="418" ht="12.75">
      <c r="N418" s="183"/>
    </row>
    <row r="419" ht="12.75">
      <c r="N419" s="183"/>
    </row>
    <row r="420" ht="12.75">
      <c r="N420" s="183"/>
    </row>
    <row r="421" ht="12.75">
      <c r="N421" s="183"/>
    </row>
    <row r="422" ht="12.75">
      <c r="N422" s="183"/>
    </row>
    <row r="423" ht="12.75">
      <c r="N423" s="183"/>
    </row>
    <row r="424" ht="12.75">
      <c r="N424" s="183"/>
    </row>
    <row r="425" ht="12.75">
      <c r="N425" s="183"/>
    </row>
    <row r="426" ht="12.75">
      <c r="N426" s="183"/>
    </row>
    <row r="427" ht="12.75">
      <c r="N427" s="183"/>
    </row>
    <row r="428" ht="12.75">
      <c r="N428" s="183"/>
    </row>
    <row r="429" ht="12.75">
      <c r="N429" s="183"/>
    </row>
    <row r="430" ht="12.75">
      <c r="N430" s="183"/>
    </row>
    <row r="431" ht="12.75">
      <c r="N431" s="183"/>
    </row>
    <row r="432" ht="12.75">
      <c r="N432" s="183"/>
    </row>
    <row r="433" ht="12.75">
      <c r="N433" s="183"/>
    </row>
    <row r="434" ht="12.75">
      <c r="N434" s="183"/>
    </row>
    <row r="435" ht="12.75">
      <c r="N435" s="183"/>
    </row>
    <row r="436" ht="12.75">
      <c r="N436" s="183"/>
    </row>
    <row r="437" ht="12.75">
      <c r="N437" s="183"/>
    </row>
    <row r="438" ht="12.75">
      <c r="N438" s="183"/>
    </row>
    <row r="439" ht="12.75">
      <c r="N439" s="183"/>
    </row>
    <row r="440" ht="12.75">
      <c r="N440" s="183"/>
    </row>
    <row r="441" ht="12.75">
      <c r="N441" s="183"/>
    </row>
    <row r="442" ht="12.75">
      <c r="N442" s="183"/>
    </row>
    <row r="443" ht="12.75">
      <c r="N443" s="183"/>
    </row>
    <row r="444" ht="12.75">
      <c r="N444" s="183"/>
    </row>
    <row r="445" ht="12.75">
      <c r="N445" s="183"/>
    </row>
    <row r="446" ht="12.75">
      <c r="N446" s="183"/>
    </row>
    <row r="447" ht="12.75">
      <c r="N447" s="183"/>
    </row>
    <row r="448" ht="12.75">
      <c r="N448" s="183"/>
    </row>
    <row r="449" ht="12.75">
      <c r="N449" s="183"/>
    </row>
    <row r="450" ht="12.75">
      <c r="N450" s="183"/>
    </row>
    <row r="451" ht="12.75">
      <c r="N451" s="183"/>
    </row>
    <row r="452" ht="12.75">
      <c r="N452" s="183"/>
    </row>
    <row r="453" ht="12.75">
      <c r="N453" s="183"/>
    </row>
    <row r="454" ht="12.75">
      <c r="N454" s="183"/>
    </row>
    <row r="455" ht="12.75">
      <c r="N455" s="183"/>
    </row>
    <row r="456" ht="12.75">
      <c r="N456" s="183"/>
    </row>
    <row r="457" ht="12.75">
      <c r="N457" s="183"/>
    </row>
    <row r="458" ht="12.75">
      <c r="N458" s="183"/>
    </row>
    <row r="459" ht="12.75">
      <c r="N459" s="183"/>
    </row>
    <row r="460" ht="12.75">
      <c r="N460" s="183"/>
    </row>
    <row r="461" ht="12.75">
      <c r="N461" s="183"/>
    </row>
    <row r="462" ht="12.75">
      <c r="N462" s="183"/>
    </row>
    <row r="463" ht="12.75">
      <c r="N463" s="183"/>
    </row>
    <row r="464" ht="12.75">
      <c r="N464" s="183"/>
    </row>
    <row r="465" ht="12.75">
      <c r="N465" s="183"/>
    </row>
    <row r="466" ht="12.75">
      <c r="N466" s="183"/>
    </row>
    <row r="467" ht="12.75">
      <c r="N467" s="183"/>
    </row>
    <row r="468" ht="12.75">
      <c r="N468" s="183"/>
    </row>
  </sheetData>
  <sheetProtection/>
  <mergeCells count="34">
    <mergeCell ref="R42:X44"/>
    <mergeCell ref="R50:X52"/>
    <mergeCell ref="G4:K4"/>
    <mergeCell ref="L4:P4"/>
    <mergeCell ref="J5:J6"/>
    <mergeCell ref="K5:K6"/>
    <mergeCell ref="R10:X12"/>
    <mergeCell ref="R34:X36"/>
    <mergeCell ref="A1:M1"/>
    <mergeCell ref="A3:A6"/>
    <mergeCell ref="B3:B6"/>
    <mergeCell ref="C3:D6"/>
    <mergeCell ref="E3:F6"/>
    <mergeCell ref="G5:G6"/>
    <mergeCell ref="L5:L6"/>
    <mergeCell ref="G3:P3"/>
    <mergeCell ref="O5:O6"/>
    <mergeCell ref="P5:P6"/>
    <mergeCell ref="E49:F49"/>
    <mergeCell ref="E9:F9"/>
    <mergeCell ref="D26:F26"/>
    <mergeCell ref="E27:F27"/>
    <mergeCell ref="D30:F30"/>
    <mergeCell ref="E32:F32"/>
    <mergeCell ref="D38:F38"/>
    <mergeCell ref="E39:F39"/>
    <mergeCell ref="D48:F48"/>
    <mergeCell ref="E31:F31"/>
    <mergeCell ref="D8:F8"/>
    <mergeCell ref="N5:N6"/>
    <mergeCell ref="H5:H6"/>
    <mergeCell ref="I5:I6"/>
    <mergeCell ref="M5:M6"/>
    <mergeCell ref="C7:F7"/>
  </mergeCells>
  <printOptions/>
  <pageMargins left="0.3937007874015748" right="0.4330708661417323" top="0.5905511811023623" bottom="0.9448818897637796" header="0.4330708661417323" footer="0.7874015748031497"/>
  <pageSetup horizontalDpi="300" verticalDpi="3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31">
      <selection activeCell="J56" sqref="J56"/>
    </sheetView>
  </sheetViews>
  <sheetFormatPr defaultColWidth="11.57421875" defaultRowHeight="12.75"/>
  <cols>
    <col min="1" max="1" width="4.28125" style="0" customWidth="1"/>
    <col min="2" max="2" width="6.00390625" style="0" customWidth="1"/>
    <col min="3" max="3" width="6.28125" style="0" customWidth="1"/>
    <col min="4" max="4" width="8.28125" style="0" bestFit="1" customWidth="1"/>
    <col min="5" max="5" width="7.140625" style="0" customWidth="1"/>
    <col min="6" max="6" width="36.00390625" style="0" customWidth="1"/>
    <col min="7" max="7" width="10.140625" style="0" customWidth="1"/>
    <col min="8" max="8" width="10.421875" style="0" bestFit="1" customWidth="1"/>
    <col min="9" max="9" width="10.421875" style="0" customWidth="1"/>
    <col min="10" max="10" width="7.421875" style="0" customWidth="1"/>
    <col min="11" max="11" width="8.8515625" style="0" customWidth="1"/>
    <col min="12" max="12" width="10.140625" style="0" customWidth="1"/>
    <col min="13" max="13" width="10.421875" style="0" bestFit="1" customWidth="1"/>
    <col min="14" max="14" width="12.140625" style="0" customWidth="1"/>
    <col min="15" max="15" width="7.57421875" style="0" customWidth="1"/>
    <col min="16" max="16" width="9.28125" style="0" customWidth="1"/>
    <col min="17" max="17" width="2.57421875" style="0" customWidth="1"/>
    <col min="18" max="20" width="11.57421875" style="0" customWidth="1"/>
    <col min="21" max="21" width="4.57421875" style="0" customWidth="1"/>
    <col min="22" max="24" width="11.57421875" style="0" hidden="1" customWidth="1"/>
  </cols>
  <sheetData>
    <row r="1" spans="1:14" ht="20.25">
      <c r="A1" s="864" t="s">
        <v>154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26"/>
    </row>
    <row r="2" spans="1:14" ht="13.5" thickBot="1">
      <c r="A2" s="27"/>
      <c r="B2" s="27"/>
      <c r="C2" s="27"/>
      <c r="D2" s="27"/>
      <c r="E2" s="27"/>
      <c r="F2" s="27"/>
      <c r="G2" s="80"/>
      <c r="H2" s="80"/>
      <c r="I2" s="80"/>
      <c r="J2" s="80"/>
      <c r="K2" s="80"/>
      <c r="L2" s="80"/>
      <c r="M2" s="80"/>
      <c r="N2" s="80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41"/>
      <c r="B4" s="841"/>
      <c r="C4" s="841"/>
      <c r="D4" s="842"/>
      <c r="E4" s="841"/>
      <c r="F4" s="843"/>
      <c r="G4" s="853" t="s">
        <v>832</v>
      </c>
      <c r="H4" s="854"/>
      <c r="I4" s="855"/>
      <c r="J4" s="856"/>
      <c r="K4" s="857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3"/>
      <c r="G5" s="844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46" t="s">
        <v>840</v>
      </c>
      <c r="M5" s="824" t="s">
        <v>834</v>
      </c>
      <c r="N5" s="820" t="s">
        <v>883</v>
      </c>
      <c r="O5" s="820" t="s">
        <v>879</v>
      </c>
      <c r="P5" s="851" t="s">
        <v>880</v>
      </c>
    </row>
    <row r="6" spans="1:16" ht="33.75" customHeight="1" thickBot="1">
      <c r="A6" s="841"/>
      <c r="B6" s="841"/>
      <c r="C6" s="841"/>
      <c r="D6" s="842"/>
      <c r="E6" s="841"/>
      <c r="F6" s="843"/>
      <c r="G6" s="845"/>
      <c r="H6" s="823"/>
      <c r="I6" s="821"/>
      <c r="J6" s="850"/>
      <c r="K6" s="852"/>
      <c r="L6" s="845"/>
      <c r="M6" s="823"/>
      <c r="N6" s="821"/>
      <c r="O6" s="850"/>
      <c r="P6" s="852"/>
    </row>
    <row r="7" spans="1:16" ht="33.75" customHeight="1" thickBot="1">
      <c r="A7" s="161"/>
      <c r="B7" s="162"/>
      <c r="C7" s="825" t="s">
        <v>847</v>
      </c>
      <c r="D7" s="826"/>
      <c r="E7" s="826"/>
      <c r="F7" s="827"/>
      <c r="G7" s="288">
        <f>G9+G18+G35+G46+G52+G55</f>
        <v>69.3</v>
      </c>
      <c r="H7" s="229">
        <f aca="true" t="shared" si="0" ref="H7:P7">H9+H18+H35+H46+H52+H55</f>
        <v>62.49999999999999</v>
      </c>
      <c r="I7" s="229">
        <f t="shared" si="0"/>
        <v>79.3</v>
      </c>
      <c r="J7" s="229">
        <f t="shared" si="0"/>
        <v>-36.4</v>
      </c>
      <c r="K7" s="229">
        <f t="shared" si="0"/>
        <v>42.9</v>
      </c>
      <c r="L7" s="487">
        <f t="shared" si="0"/>
        <v>0</v>
      </c>
      <c r="M7" s="474">
        <f t="shared" si="0"/>
        <v>0</v>
      </c>
      <c r="N7" s="474">
        <f t="shared" si="0"/>
        <v>0</v>
      </c>
      <c r="O7" s="474">
        <f t="shared" si="0"/>
        <v>0</v>
      </c>
      <c r="P7" s="229">
        <f t="shared" si="0"/>
        <v>0</v>
      </c>
    </row>
    <row r="8" spans="1:16" ht="12.75">
      <c r="A8" s="101" t="s">
        <v>38</v>
      </c>
      <c r="B8" s="31"/>
      <c r="C8" s="32" t="s">
        <v>155</v>
      </c>
      <c r="D8" s="818" t="s">
        <v>156</v>
      </c>
      <c r="E8" s="818"/>
      <c r="F8" s="818"/>
      <c r="G8" s="184">
        <f aca="true" t="shared" si="1" ref="G8:P8">SUM(G9+G18+G35+G52+G55)</f>
        <v>69.3</v>
      </c>
      <c r="H8" s="185">
        <f t="shared" si="1"/>
        <v>62.49999999999999</v>
      </c>
      <c r="I8" s="185">
        <f t="shared" si="1"/>
        <v>63.5</v>
      </c>
      <c r="J8" s="185">
        <f t="shared" si="1"/>
        <v>-23.4</v>
      </c>
      <c r="K8" s="436">
        <f>SUM(K9+K18+K35+K46+K52+K55)</f>
        <v>42.9</v>
      </c>
      <c r="L8" s="484">
        <f t="shared" si="1"/>
        <v>0</v>
      </c>
      <c r="M8" s="485">
        <f t="shared" si="1"/>
        <v>0</v>
      </c>
      <c r="N8" s="485">
        <f t="shared" si="1"/>
        <v>0</v>
      </c>
      <c r="O8" s="485">
        <f t="shared" si="1"/>
        <v>0</v>
      </c>
      <c r="P8" s="486">
        <f t="shared" si="1"/>
        <v>0</v>
      </c>
    </row>
    <row r="9" spans="1:24" ht="12.75">
      <c r="A9" s="30" t="s">
        <v>39</v>
      </c>
      <c r="B9" s="31"/>
      <c r="C9" s="38"/>
      <c r="D9" s="35" t="s">
        <v>1067</v>
      </c>
      <c r="E9" s="861" t="s">
        <v>157</v>
      </c>
      <c r="F9" s="861"/>
      <c r="G9" s="36">
        <f aca="true" t="shared" si="2" ref="G9:P9">SUM(G10)</f>
        <v>6.9</v>
      </c>
      <c r="H9" s="186">
        <f t="shared" si="2"/>
        <v>3.9000000000000004</v>
      </c>
      <c r="I9" s="186">
        <f t="shared" si="2"/>
        <v>5.4</v>
      </c>
      <c r="J9" s="186">
        <f t="shared" si="2"/>
        <v>-4.4</v>
      </c>
      <c r="K9" s="201">
        <f t="shared" si="2"/>
        <v>1</v>
      </c>
      <c r="L9" s="36">
        <f t="shared" si="2"/>
        <v>0</v>
      </c>
      <c r="M9" s="186">
        <f>SUM(M10)</f>
        <v>0</v>
      </c>
      <c r="N9" s="186">
        <f t="shared" si="2"/>
        <v>0</v>
      </c>
      <c r="O9" s="186">
        <f>SUM(O10)</f>
        <v>0</v>
      </c>
      <c r="P9" s="201">
        <f t="shared" si="2"/>
        <v>0</v>
      </c>
      <c r="R9" s="810" t="s">
        <v>1050</v>
      </c>
      <c r="S9" s="811"/>
      <c r="T9" s="811"/>
      <c r="U9" s="811"/>
      <c r="V9" s="811"/>
      <c r="W9" s="811"/>
      <c r="X9" s="811"/>
    </row>
    <row r="10" spans="1:24" ht="12.75">
      <c r="A10" s="30" t="s">
        <v>40</v>
      </c>
      <c r="B10" s="31"/>
      <c r="C10" s="38"/>
      <c r="D10" s="39"/>
      <c r="E10" s="834" t="s">
        <v>158</v>
      </c>
      <c r="F10" s="834"/>
      <c r="G10" s="187">
        <f aca="true" t="shared" si="3" ref="G10:P10">SUM(G11:G17)</f>
        <v>6.9</v>
      </c>
      <c r="H10" s="188">
        <f t="shared" si="3"/>
        <v>3.9000000000000004</v>
      </c>
      <c r="I10" s="188">
        <f t="shared" si="3"/>
        <v>5.4</v>
      </c>
      <c r="J10" s="188">
        <f t="shared" si="3"/>
        <v>-4.4</v>
      </c>
      <c r="K10" s="437">
        <f t="shared" si="3"/>
        <v>1</v>
      </c>
      <c r="L10" s="187">
        <f t="shared" si="3"/>
        <v>0</v>
      </c>
      <c r="M10" s="188">
        <f t="shared" si="3"/>
        <v>0</v>
      </c>
      <c r="N10" s="188">
        <f t="shared" si="3"/>
        <v>0</v>
      </c>
      <c r="O10" s="188">
        <f t="shared" si="3"/>
        <v>0</v>
      </c>
      <c r="P10" s="437">
        <f t="shared" si="3"/>
        <v>0</v>
      </c>
      <c r="R10" s="811"/>
      <c r="S10" s="811"/>
      <c r="T10" s="811"/>
      <c r="U10" s="811"/>
      <c r="V10" s="811"/>
      <c r="W10" s="811"/>
      <c r="X10" s="811"/>
    </row>
    <row r="11" spans="1:24" ht="12.75">
      <c r="A11" s="30" t="s">
        <v>42</v>
      </c>
      <c r="B11" s="31">
        <v>41</v>
      </c>
      <c r="C11" s="38"/>
      <c r="D11" s="39"/>
      <c r="E11" s="39" t="s">
        <v>159</v>
      </c>
      <c r="F11" s="39" t="s">
        <v>160</v>
      </c>
      <c r="G11" s="40">
        <v>0.6000000000000001</v>
      </c>
      <c r="H11" s="189">
        <v>0.5</v>
      </c>
      <c r="I11" s="189">
        <v>0.6</v>
      </c>
      <c r="J11" s="189">
        <v>-0.6</v>
      </c>
      <c r="K11" s="463">
        <f>I11+J11</f>
        <v>0</v>
      </c>
      <c r="L11" s="40"/>
      <c r="M11" s="189"/>
      <c r="N11" s="189"/>
      <c r="O11" s="461"/>
      <c r="P11" s="463">
        <f>N11+O11</f>
        <v>0</v>
      </c>
      <c r="R11" s="811"/>
      <c r="S11" s="811"/>
      <c r="T11" s="811"/>
      <c r="U11" s="811"/>
      <c r="V11" s="811"/>
      <c r="W11" s="811"/>
      <c r="X11" s="811"/>
    </row>
    <row r="12" spans="1:16" ht="12.75">
      <c r="A12" s="30" t="s">
        <v>43</v>
      </c>
      <c r="B12" s="31">
        <v>41</v>
      </c>
      <c r="C12" s="38"/>
      <c r="D12" s="39"/>
      <c r="E12" s="39" t="s">
        <v>159</v>
      </c>
      <c r="F12" s="39" t="s">
        <v>161</v>
      </c>
      <c r="G12" s="40">
        <v>3</v>
      </c>
      <c r="H12" s="189">
        <v>1.5</v>
      </c>
      <c r="I12" s="189">
        <v>1.5</v>
      </c>
      <c r="J12" s="189">
        <v>-1.5</v>
      </c>
      <c r="K12" s="463">
        <f aca="true" t="shared" si="4" ref="K12:K17">I12+J12</f>
        <v>0</v>
      </c>
      <c r="L12" s="40"/>
      <c r="M12" s="189"/>
      <c r="N12" s="189"/>
      <c r="O12" s="461"/>
      <c r="P12" s="463">
        <f aca="true" t="shared" si="5" ref="P12:P17">N12+O12</f>
        <v>0</v>
      </c>
    </row>
    <row r="13" spans="1:16" ht="12.75">
      <c r="A13" s="30" t="s">
        <v>45</v>
      </c>
      <c r="B13" s="31">
        <v>41</v>
      </c>
      <c r="C13" s="38"/>
      <c r="D13" s="39"/>
      <c r="E13" s="39" t="s">
        <v>162</v>
      </c>
      <c r="F13" s="39" t="s">
        <v>163</v>
      </c>
      <c r="G13" s="40">
        <v>0.3</v>
      </c>
      <c r="H13" s="189">
        <v>0.1</v>
      </c>
      <c r="I13" s="189">
        <v>0.3</v>
      </c>
      <c r="J13" s="189">
        <v>-0.3</v>
      </c>
      <c r="K13" s="463">
        <f t="shared" si="4"/>
        <v>0</v>
      </c>
      <c r="L13" s="40"/>
      <c r="M13" s="189"/>
      <c r="N13" s="189"/>
      <c r="O13" s="461"/>
      <c r="P13" s="463">
        <f t="shared" si="5"/>
        <v>0</v>
      </c>
    </row>
    <row r="14" spans="1:16" ht="12.75">
      <c r="A14" s="30" t="s">
        <v>47</v>
      </c>
      <c r="B14" s="31">
        <v>41</v>
      </c>
      <c r="C14" s="38"/>
      <c r="D14" s="39"/>
      <c r="E14" s="39" t="s">
        <v>164</v>
      </c>
      <c r="F14" s="39" t="s">
        <v>165</v>
      </c>
      <c r="G14" s="40">
        <v>0.2</v>
      </c>
      <c r="H14" s="189">
        <v>0.2</v>
      </c>
      <c r="I14" s="189">
        <v>0.2</v>
      </c>
      <c r="J14" s="189"/>
      <c r="K14" s="463">
        <f t="shared" si="4"/>
        <v>0.2</v>
      </c>
      <c r="L14" s="40"/>
      <c r="M14" s="189"/>
      <c r="N14" s="189"/>
      <c r="O14" s="461"/>
      <c r="P14" s="463">
        <f t="shared" si="5"/>
        <v>0</v>
      </c>
    </row>
    <row r="15" spans="1:16" ht="12.75">
      <c r="A15" s="30" t="s">
        <v>50</v>
      </c>
      <c r="B15" s="31">
        <v>41</v>
      </c>
      <c r="C15" s="38"/>
      <c r="D15" s="39"/>
      <c r="E15" s="39" t="s">
        <v>95</v>
      </c>
      <c r="F15" s="39" t="s">
        <v>96</v>
      </c>
      <c r="G15" s="40">
        <v>0.2</v>
      </c>
      <c r="H15" s="189">
        <v>0.1</v>
      </c>
      <c r="I15" s="189">
        <v>0.2</v>
      </c>
      <c r="J15" s="189"/>
      <c r="K15" s="463">
        <f t="shared" si="4"/>
        <v>0.2</v>
      </c>
      <c r="L15" s="40"/>
      <c r="M15" s="189"/>
      <c r="N15" s="189"/>
      <c r="O15" s="461"/>
      <c r="P15" s="463">
        <f t="shared" si="5"/>
        <v>0</v>
      </c>
    </row>
    <row r="16" spans="1:16" ht="12.75">
      <c r="A16" s="30" t="s">
        <v>51</v>
      </c>
      <c r="B16" s="31">
        <v>41</v>
      </c>
      <c r="C16" s="38"/>
      <c r="D16" s="39"/>
      <c r="E16" s="39" t="s">
        <v>168</v>
      </c>
      <c r="F16" s="39" t="s">
        <v>169</v>
      </c>
      <c r="G16" s="40">
        <v>0.6000000000000001</v>
      </c>
      <c r="H16" s="189">
        <v>1.2</v>
      </c>
      <c r="I16" s="189">
        <v>0.6</v>
      </c>
      <c r="J16" s="189"/>
      <c r="K16" s="463">
        <f t="shared" si="4"/>
        <v>0.6</v>
      </c>
      <c r="L16" s="40"/>
      <c r="M16" s="189"/>
      <c r="N16" s="189"/>
      <c r="O16" s="461"/>
      <c r="P16" s="463">
        <f t="shared" si="5"/>
        <v>0</v>
      </c>
    </row>
    <row r="17" spans="1:16" ht="12.75">
      <c r="A17" s="30" t="s">
        <v>73</v>
      </c>
      <c r="B17" s="31">
        <v>41</v>
      </c>
      <c r="C17" s="38"/>
      <c r="D17" s="39"/>
      <c r="E17" s="39" t="s">
        <v>170</v>
      </c>
      <c r="F17" s="39" t="s">
        <v>171</v>
      </c>
      <c r="G17" s="40">
        <v>2</v>
      </c>
      <c r="H17" s="189">
        <v>0.3</v>
      </c>
      <c r="I17" s="189">
        <v>2</v>
      </c>
      <c r="J17" s="189">
        <v>-2</v>
      </c>
      <c r="K17" s="463">
        <f t="shared" si="4"/>
        <v>0</v>
      </c>
      <c r="L17" s="40"/>
      <c r="M17" s="189"/>
      <c r="N17" s="189"/>
      <c r="O17" s="461"/>
      <c r="P17" s="463">
        <f t="shared" si="5"/>
        <v>0</v>
      </c>
    </row>
    <row r="18" spans="1:16" ht="12.75">
      <c r="A18" s="30" t="s">
        <v>76</v>
      </c>
      <c r="B18" s="31"/>
      <c r="C18" s="38"/>
      <c r="D18" s="35" t="s">
        <v>172</v>
      </c>
      <c r="E18" s="830" t="s">
        <v>173</v>
      </c>
      <c r="F18" s="830"/>
      <c r="G18" s="36">
        <f aca="true" t="shared" si="6" ref="G18:P18">SUM(G19+G32)</f>
        <v>37.1</v>
      </c>
      <c r="H18" s="186">
        <f t="shared" si="6"/>
        <v>38.599999999999994</v>
      </c>
      <c r="I18" s="186">
        <f t="shared" si="6"/>
        <v>33</v>
      </c>
      <c r="J18" s="186">
        <f t="shared" si="6"/>
        <v>-1</v>
      </c>
      <c r="K18" s="201">
        <f t="shared" si="6"/>
        <v>32</v>
      </c>
      <c r="L18" s="36">
        <f t="shared" si="6"/>
        <v>0</v>
      </c>
      <c r="M18" s="186">
        <f t="shared" si="6"/>
        <v>0</v>
      </c>
      <c r="N18" s="186">
        <f t="shared" si="6"/>
        <v>0</v>
      </c>
      <c r="O18" s="186">
        <f t="shared" si="6"/>
        <v>0</v>
      </c>
      <c r="P18" s="201">
        <f t="shared" si="6"/>
        <v>0</v>
      </c>
    </row>
    <row r="19" spans="1:16" ht="12.75">
      <c r="A19" s="30" t="s">
        <v>79</v>
      </c>
      <c r="B19" s="31"/>
      <c r="C19" s="38"/>
      <c r="D19" s="39"/>
      <c r="E19" s="834" t="s">
        <v>174</v>
      </c>
      <c r="F19" s="834"/>
      <c r="G19" s="187">
        <f aca="true" t="shared" si="7" ref="G19:P19">SUM(G20:G31)</f>
        <v>29.800000000000004</v>
      </c>
      <c r="H19" s="188">
        <f t="shared" si="7"/>
        <v>31.4</v>
      </c>
      <c r="I19" s="188">
        <f t="shared" si="7"/>
        <v>30.000000000000004</v>
      </c>
      <c r="J19" s="188">
        <f t="shared" si="7"/>
        <v>-1</v>
      </c>
      <c r="K19" s="437">
        <f t="shared" si="7"/>
        <v>29.000000000000004</v>
      </c>
      <c r="L19" s="187">
        <f t="shared" si="7"/>
        <v>0</v>
      </c>
      <c r="M19" s="188">
        <f t="shared" si="7"/>
        <v>0</v>
      </c>
      <c r="N19" s="188">
        <f t="shared" si="7"/>
        <v>0</v>
      </c>
      <c r="O19" s="188">
        <f t="shared" si="7"/>
        <v>0</v>
      </c>
      <c r="P19" s="437">
        <f t="shared" si="7"/>
        <v>0</v>
      </c>
    </row>
    <row r="20" spans="1:16" ht="12.75">
      <c r="A20" s="30" t="s">
        <v>82</v>
      </c>
      <c r="B20" s="31">
        <v>41</v>
      </c>
      <c r="C20" s="38"/>
      <c r="D20" s="39"/>
      <c r="E20" s="39" t="s">
        <v>59</v>
      </c>
      <c r="F20" s="39" t="s">
        <v>60</v>
      </c>
      <c r="G20" s="40">
        <v>22</v>
      </c>
      <c r="H20" s="189">
        <v>22.6</v>
      </c>
      <c r="I20" s="189">
        <v>22</v>
      </c>
      <c r="J20" s="189">
        <v>-1</v>
      </c>
      <c r="K20" s="463">
        <f>I20+J20</f>
        <v>21</v>
      </c>
      <c r="L20" s="40"/>
      <c r="M20" s="189"/>
      <c r="N20" s="189"/>
      <c r="O20" s="461"/>
      <c r="P20" s="463">
        <f>N20+O20</f>
        <v>0</v>
      </c>
    </row>
    <row r="21" spans="1:16" ht="12.75">
      <c r="A21" s="30" t="s">
        <v>88</v>
      </c>
      <c r="B21" s="31">
        <v>41</v>
      </c>
      <c r="C21" s="38"/>
      <c r="D21" s="39"/>
      <c r="E21" s="39" t="s">
        <v>65</v>
      </c>
      <c r="F21" s="39" t="s">
        <v>66</v>
      </c>
      <c r="G21" s="40">
        <v>1.8</v>
      </c>
      <c r="H21" s="189">
        <v>1.5</v>
      </c>
      <c r="I21" s="189">
        <v>1.8</v>
      </c>
      <c r="J21" s="189"/>
      <c r="K21" s="463">
        <f aca="true" t="shared" si="8" ref="K21:K31">I21+J21</f>
        <v>1.8</v>
      </c>
      <c r="L21" s="40"/>
      <c r="M21" s="189"/>
      <c r="N21" s="189"/>
      <c r="O21" s="461"/>
      <c r="P21" s="463">
        <f aca="true" t="shared" si="9" ref="P21:P31">N21+O21</f>
        <v>0</v>
      </c>
    </row>
    <row r="22" spans="1:16" ht="12.75">
      <c r="A22" s="30" t="s">
        <v>91</v>
      </c>
      <c r="B22" s="31">
        <v>41</v>
      </c>
      <c r="C22" s="38"/>
      <c r="D22" s="39"/>
      <c r="E22" s="39" t="s">
        <v>175</v>
      </c>
      <c r="F22" s="39" t="s">
        <v>176</v>
      </c>
      <c r="G22" s="40">
        <v>0.30000000000000004</v>
      </c>
      <c r="H22" s="189">
        <v>0.9</v>
      </c>
      <c r="I22" s="189">
        <v>0.3</v>
      </c>
      <c r="J22" s="189"/>
      <c r="K22" s="463">
        <f t="shared" si="8"/>
        <v>0.3</v>
      </c>
      <c r="L22" s="40"/>
      <c r="M22" s="189"/>
      <c r="N22" s="189"/>
      <c r="O22" s="461"/>
      <c r="P22" s="463">
        <f t="shared" si="9"/>
        <v>0</v>
      </c>
    </row>
    <row r="23" spans="1:16" ht="12.75">
      <c r="A23" s="30" t="s">
        <v>94</v>
      </c>
      <c r="B23" s="31">
        <v>41</v>
      </c>
      <c r="C23" s="38"/>
      <c r="D23" s="39"/>
      <c r="E23" s="39" t="s">
        <v>67</v>
      </c>
      <c r="F23" s="39" t="s">
        <v>68</v>
      </c>
      <c r="G23" s="40">
        <v>0.30000000000000004</v>
      </c>
      <c r="H23" s="189">
        <v>0.5</v>
      </c>
      <c r="I23" s="189">
        <v>0.3</v>
      </c>
      <c r="J23" s="189"/>
      <c r="K23" s="463">
        <f t="shared" si="8"/>
        <v>0.3</v>
      </c>
      <c r="L23" s="40"/>
      <c r="M23" s="189"/>
      <c r="N23" s="189"/>
      <c r="O23" s="461"/>
      <c r="P23" s="463">
        <f t="shared" si="9"/>
        <v>0</v>
      </c>
    </row>
    <row r="24" spans="1:16" ht="12.75">
      <c r="A24" s="30" t="s">
        <v>97</v>
      </c>
      <c r="B24" s="31">
        <v>41</v>
      </c>
      <c r="C24" s="38"/>
      <c r="D24" s="39"/>
      <c r="E24" s="39" t="s">
        <v>69</v>
      </c>
      <c r="F24" s="39" t="s">
        <v>70</v>
      </c>
      <c r="G24" s="40">
        <v>3</v>
      </c>
      <c r="H24" s="189">
        <v>3.4</v>
      </c>
      <c r="I24" s="189">
        <v>3</v>
      </c>
      <c r="J24" s="189"/>
      <c r="K24" s="463">
        <f t="shared" si="8"/>
        <v>3</v>
      </c>
      <c r="L24" s="40"/>
      <c r="M24" s="189"/>
      <c r="N24" s="189"/>
      <c r="O24" s="461"/>
      <c r="P24" s="463">
        <f t="shared" si="9"/>
        <v>0</v>
      </c>
    </row>
    <row r="25" spans="1:16" ht="12.75">
      <c r="A25" s="30" t="s">
        <v>100</v>
      </c>
      <c r="B25" s="31">
        <v>41</v>
      </c>
      <c r="C25" s="38"/>
      <c r="D25" s="39"/>
      <c r="E25" s="39" t="s">
        <v>71</v>
      </c>
      <c r="F25" s="39" t="s">
        <v>72</v>
      </c>
      <c r="G25" s="40">
        <v>0.2</v>
      </c>
      <c r="H25" s="189">
        <v>0.2</v>
      </c>
      <c r="I25" s="189">
        <v>0.2</v>
      </c>
      <c r="J25" s="189"/>
      <c r="K25" s="463">
        <f t="shared" si="8"/>
        <v>0.2</v>
      </c>
      <c r="L25" s="40"/>
      <c r="M25" s="189"/>
      <c r="N25" s="189"/>
      <c r="O25" s="461"/>
      <c r="P25" s="463">
        <f t="shared" si="9"/>
        <v>0</v>
      </c>
    </row>
    <row r="26" spans="1:16" ht="12.75">
      <c r="A26" s="30" t="s">
        <v>103</v>
      </c>
      <c r="B26" s="31">
        <v>41</v>
      </c>
      <c r="C26" s="38"/>
      <c r="D26" s="39"/>
      <c r="E26" s="39" t="s">
        <v>74</v>
      </c>
      <c r="F26" s="39" t="s">
        <v>75</v>
      </c>
      <c r="G26" s="40">
        <v>0.6000000000000001</v>
      </c>
      <c r="H26" s="189">
        <v>0.5</v>
      </c>
      <c r="I26" s="189">
        <v>0.6</v>
      </c>
      <c r="J26" s="189"/>
      <c r="K26" s="463">
        <f t="shared" si="8"/>
        <v>0.6</v>
      </c>
      <c r="L26" s="40"/>
      <c r="M26" s="189"/>
      <c r="N26" s="189"/>
      <c r="O26" s="461"/>
      <c r="P26" s="463">
        <f t="shared" si="9"/>
        <v>0</v>
      </c>
    </row>
    <row r="27" spans="1:16" ht="12.75">
      <c r="A27" s="30" t="s">
        <v>106</v>
      </c>
      <c r="B27" s="31">
        <v>41</v>
      </c>
      <c r="C27" s="38"/>
      <c r="D27" s="39"/>
      <c r="E27" s="39" t="s">
        <v>77</v>
      </c>
      <c r="F27" s="39" t="s">
        <v>78</v>
      </c>
      <c r="G27" s="40">
        <v>0.2</v>
      </c>
      <c r="H27" s="189">
        <v>0.2</v>
      </c>
      <c r="I27" s="189">
        <v>0.2</v>
      </c>
      <c r="J27" s="189"/>
      <c r="K27" s="463">
        <f t="shared" si="8"/>
        <v>0.2</v>
      </c>
      <c r="L27" s="40"/>
      <c r="M27" s="189"/>
      <c r="N27" s="189"/>
      <c r="O27" s="461"/>
      <c r="P27" s="463">
        <f t="shared" si="9"/>
        <v>0</v>
      </c>
    </row>
    <row r="28" spans="1:16" ht="12.75">
      <c r="A28" s="30" t="s">
        <v>108</v>
      </c>
      <c r="B28" s="31">
        <v>41</v>
      </c>
      <c r="C28" s="38"/>
      <c r="D28" s="39"/>
      <c r="E28" s="39" t="s">
        <v>83</v>
      </c>
      <c r="F28" s="198" t="s">
        <v>84</v>
      </c>
      <c r="G28" s="580">
        <v>1</v>
      </c>
      <c r="H28" s="581">
        <v>1.3</v>
      </c>
      <c r="I28" s="581">
        <v>1</v>
      </c>
      <c r="J28" s="189"/>
      <c r="K28" s="463">
        <f t="shared" si="8"/>
        <v>1</v>
      </c>
      <c r="L28" s="40"/>
      <c r="M28" s="189"/>
      <c r="N28" s="189"/>
      <c r="O28" s="461"/>
      <c r="P28" s="463">
        <f t="shared" si="9"/>
        <v>0</v>
      </c>
    </row>
    <row r="29" spans="1:16" ht="12.75">
      <c r="A29" s="30"/>
      <c r="B29" s="31"/>
      <c r="C29" s="38"/>
      <c r="D29" s="39"/>
      <c r="E29" s="39" t="s">
        <v>205</v>
      </c>
      <c r="F29" s="198" t="s">
        <v>206</v>
      </c>
      <c r="G29" s="580">
        <v>0</v>
      </c>
      <c r="H29" s="581">
        <v>0</v>
      </c>
      <c r="I29" s="581">
        <v>0.2</v>
      </c>
      <c r="J29" s="189"/>
      <c r="K29" s="463">
        <f t="shared" si="8"/>
        <v>0.2</v>
      </c>
      <c r="L29" s="40"/>
      <c r="M29" s="189"/>
      <c r="N29" s="189"/>
      <c r="O29" s="461"/>
      <c r="P29" s="463">
        <f t="shared" si="9"/>
        <v>0</v>
      </c>
    </row>
    <row r="30" spans="1:16" ht="12.75">
      <c r="A30" s="30" t="s">
        <v>111</v>
      </c>
      <c r="B30" s="31">
        <v>41</v>
      </c>
      <c r="C30" s="38"/>
      <c r="D30" s="39"/>
      <c r="E30" s="39" t="s">
        <v>86</v>
      </c>
      <c r="F30" s="39" t="s">
        <v>87</v>
      </c>
      <c r="G30" s="40">
        <v>0.30000000000000004</v>
      </c>
      <c r="H30" s="189">
        <v>0.2</v>
      </c>
      <c r="I30" s="189">
        <v>0.3</v>
      </c>
      <c r="J30" s="189"/>
      <c r="K30" s="463">
        <f t="shared" si="8"/>
        <v>0.3</v>
      </c>
      <c r="L30" s="40"/>
      <c r="M30" s="189"/>
      <c r="N30" s="189"/>
      <c r="O30" s="461"/>
      <c r="P30" s="463">
        <f t="shared" si="9"/>
        <v>0</v>
      </c>
    </row>
    <row r="31" spans="1:16" ht="12.75">
      <c r="A31" s="30" t="s">
        <v>124</v>
      </c>
      <c r="B31" s="31">
        <v>41</v>
      </c>
      <c r="C31" s="38"/>
      <c r="D31" s="39"/>
      <c r="E31" s="39" t="s">
        <v>89</v>
      </c>
      <c r="F31" s="39" t="s">
        <v>90</v>
      </c>
      <c r="G31" s="40">
        <v>0.1</v>
      </c>
      <c r="H31" s="189">
        <v>0.1</v>
      </c>
      <c r="I31" s="189">
        <v>0.1</v>
      </c>
      <c r="J31" s="189"/>
      <c r="K31" s="463">
        <f t="shared" si="8"/>
        <v>0.1</v>
      </c>
      <c r="L31" s="40"/>
      <c r="M31" s="189"/>
      <c r="N31" s="189"/>
      <c r="O31" s="461"/>
      <c r="P31" s="463">
        <f t="shared" si="9"/>
        <v>0</v>
      </c>
    </row>
    <row r="32" spans="1:16" ht="12.75">
      <c r="A32" s="30" t="s">
        <v>127</v>
      </c>
      <c r="B32" s="31"/>
      <c r="C32" s="38"/>
      <c r="D32" s="39"/>
      <c r="E32" s="834" t="s">
        <v>177</v>
      </c>
      <c r="F32" s="834"/>
      <c r="G32" s="187">
        <f aca="true" t="shared" si="10" ref="G32:P32">SUM(G33:G34)</f>
        <v>7.3</v>
      </c>
      <c r="H32" s="188">
        <f t="shared" si="10"/>
        <v>7.199999999999999</v>
      </c>
      <c r="I32" s="188">
        <f t="shared" si="10"/>
        <v>3</v>
      </c>
      <c r="J32" s="188">
        <f t="shared" si="10"/>
        <v>0</v>
      </c>
      <c r="K32" s="437">
        <f t="shared" si="10"/>
        <v>3</v>
      </c>
      <c r="L32" s="187">
        <f t="shared" si="10"/>
        <v>0</v>
      </c>
      <c r="M32" s="188">
        <f t="shared" si="10"/>
        <v>0</v>
      </c>
      <c r="N32" s="188">
        <f t="shared" si="10"/>
        <v>0</v>
      </c>
      <c r="O32" s="188">
        <f t="shared" si="10"/>
        <v>0</v>
      </c>
      <c r="P32" s="437">
        <f t="shared" si="10"/>
        <v>0</v>
      </c>
    </row>
    <row r="33" spans="1:16" ht="12.75">
      <c r="A33" s="30" t="s">
        <v>129</v>
      </c>
      <c r="B33" s="31">
        <v>41</v>
      </c>
      <c r="C33" s="38"/>
      <c r="D33" s="39"/>
      <c r="E33" s="39" t="s">
        <v>178</v>
      </c>
      <c r="F33" s="39" t="s">
        <v>179</v>
      </c>
      <c r="G33" s="40">
        <v>4.3</v>
      </c>
      <c r="H33" s="189">
        <v>4.3</v>
      </c>
      <c r="I33" s="189">
        <v>0</v>
      </c>
      <c r="J33" s="189"/>
      <c r="K33" s="463">
        <f>I33+J33</f>
        <v>0</v>
      </c>
      <c r="L33" s="40"/>
      <c r="M33" s="189"/>
      <c r="N33" s="189"/>
      <c r="O33" s="461"/>
      <c r="P33" s="463">
        <f>N33+O33</f>
        <v>0</v>
      </c>
    </row>
    <row r="34" spans="1:16" ht="12.75">
      <c r="A34" s="30" t="s">
        <v>132</v>
      </c>
      <c r="B34" s="31">
        <v>41</v>
      </c>
      <c r="C34" s="38"/>
      <c r="D34" s="39"/>
      <c r="E34" s="39" t="s">
        <v>178</v>
      </c>
      <c r="F34" s="39" t="s">
        <v>180</v>
      </c>
      <c r="G34" s="40">
        <v>3</v>
      </c>
      <c r="H34" s="189">
        <v>2.9</v>
      </c>
      <c r="I34" s="189">
        <v>3</v>
      </c>
      <c r="J34" s="189"/>
      <c r="K34" s="463">
        <f>I34+J34</f>
        <v>3</v>
      </c>
      <c r="L34" s="40"/>
      <c r="M34" s="189"/>
      <c r="N34" s="189"/>
      <c r="O34" s="461"/>
      <c r="P34" s="463">
        <f>N34+O34</f>
        <v>0</v>
      </c>
    </row>
    <row r="35" spans="1:16" ht="28.5" customHeight="1">
      <c r="A35" s="30" t="s">
        <v>135</v>
      </c>
      <c r="B35" s="31"/>
      <c r="C35" s="38"/>
      <c r="D35" s="35" t="s">
        <v>181</v>
      </c>
      <c r="E35" s="862" t="s">
        <v>998</v>
      </c>
      <c r="F35" s="863"/>
      <c r="G35" s="584">
        <f aca="true" t="shared" si="11" ref="G35:P35">SUM(G36:G45)</f>
        <v>20.7</v>
      </c>
      <c r="H35" s="585">
        <f t="shared" si="11"/>
        <v>17</v>
      </c>
      <c r="I35" s="585">
        <f t="shared" si="11"/>
        <v>20.1</v>
      </c>
      <c r="J35" s="585">
        <f t="shared" si="11"/>
        <v>-17</v>
      </c>
      <c r="K35" s="586">
        <f t="shared" si="11"/>
        <v>3.1</v>
      </c>
      <c r="L35" s="584">
        <f t="shared" si="11"/>
        <v>0</v>
      </c>
      <c r="M35" s="585">
        <f t="shared" si="11"/>
        <v>0</v>
      </c>
      <c r="N35" s="585">
        <f t="shared" si="11"/>
        <v>0</v>
      </c>
      <c r="O35" s="585">
        <f t="shared" si="11"/>
        <v>0</v>
      </c>
      <c r="P35" s="586">
        <f t="shared" si="11"/>
        <v>0</v>
      </c>
    </row>
    <row r="36" spans="1:16" ht="12.75">
      <c r="A36" s="30" t="s">
        <v>137</v>
      </c>
      <c r="B36" s="31">
        <v>41</v>
      </c>
      <c r="C36" s="38"/>
      <c r="D36" s="39"/>
      <c r="E36" s="39" t="s">
        <v>159</v>
      </c>
      <c r="F36" s="39" t="s">
        <v>160</v>
      </c>
      <c r="G36" s="40">
        <v>3</v>
      </c>
      <c r="H36" s="189">
        <v>5.9</v>
      </c>
      <c r="I36" s="189">
        <v>6</v>
      </c>
      <c r="J36" s="189">
        <v>-6</v>
      </c>
      <c r="K36" s="463">
        <f>I36+J36</f>
        <v>0</v>
      </c>
      <c r="L36" s="40"/>
      <c r="M36" s="189"/>
      <c r="N36" s="189"/>
      <c r="O36" s="461"/>
      <c r="P36" s="463">
        <f>N36+O36</f>
        <v>0</v>
      </c>
    </row>
    <row r="37" spans="1:16" ht="12.75">
      <c r="A37" s="30" t="s">
        <v>140</v>
      </c>
      <c r="B37" s="31">
        <v>41</v>
      </c>
      <c r="C37" s="38"/>
      <c r="D37" s="39"/>
      <c r="E37" s="39" t="s">
        <v>159</v>
      </c>
      <c r="F37" s="39" t="s">
        <v>161</v>
      </c>
      <c r="G37" s="40">
        <v>10</v>
      </c>
      <c r="H37" s="189">
        <v>4.2</v>
      </c>
      <c r="I37" s="189">
        <v>6</v>
      </c>
      <c r="J37" s="189">
        <v>-6</v>
      </c>
      <c r="K37" s="463">
        <f aca="true" t="shared" si="12" ref="K37:K51">I37+J37</f>
        <v>0</v>
      </c>
      <c r="L37" s="40"/>
      <c r="M37" s="189"/>
      <c r="N37" s="189"/>
      <c r="O37" s="461"/>
      <c r="P37" s="463">
        <f aca="true" t="shared" si="13" ref="P37:P45">N37+O37</f>
        <v>0</v>
      </c>
    </row>
    <row r="38" spans="1:16" ht="12.75">
      <c r="A38" s="30" t="s">
        <v>142</v>
      </c>
      <c r="B38" s="31">
        <v>41</v>
      </c>
      <c r="C38" s="38"/>
      <c r="D38" s="39"/>
      <c r="E38" s="39" t="s">
        <v>162</v>
      </c>
      <c r="F38" s="39" t="s">
        <v>163</v>
      </c>
      <c r="G38" s="40">
        <v>2</v>
      </c>
      <c r="H38" s="189">
        <v>2.2</v>
      </c>
      <c r="I38" s="189">
        <v>2.5</v>
      </c>
      <c r="J38" s="189">
        <v>-2.5</v>
      </c>
      <c r="K38" s="463">
        <f t="shared" si="12"/>
        <v>0</v>
      </c>
      <c r="L38" s="40"/>
      <c r="M38" s="189"/>
      <c r="N38" s="189"/>
      <c r="O38" s="461"/>
      <c r="P38" s="463">
        <f t="shared" si="13"/>
        <v>0</v>
      </c>
    </row>
    <row r="39" spans="1:16" ht="12.75">
      <c r="A39" s="30" t="s">
        <v>145</v>
      </c>
      <c r="B39" s="31">
        <v>41</v>
      </c>
      <c r="C39" s="38"/>
      <c r="D39" s="39"/>
      <c r="E39" s="39" t="s">
        <v>164</v>
      </c>
      <c r="F39" s="39" t="s">
        <v>165</v>
      </c>
      <c r="G39" s="40">
        <v>0</v>
      </c>
      <c r="H39" s="189">
        <v>0</v>
      </c>
      <c r="I39" s="189">
        <v>0</v>
      </c>
      <c r="J39" s="189"/>
      <c r="K39" s="463">
        <f t="shared" si="12"/>
        <v>0</v>
      </c>
      <c r="L39" s="40"/>
      <c r="M39" s="189"/>
      <c r="N39" s="189"/>
      <c r="O39" s="461"/>
      <c r="P39" s="463">
        <f t="shared" si="13"/>
        <v>0</v>
      </c>
    </row>
    <row r="40" spans="1:16" ht="12.75">
      <c r="A40" s="30" t="s">
        <v>147</v>
      </c>
      <c r="B40" s="31">
        <v>41</v>
      </c>
      <c r="C40" s="38"/>
      <c r="D40" s="39"/>
      <c r="E40" s="39" t="s">
        <v>166</v>
      </c>
      <c r="F40" s="39" t="s">
        <v>167</v>
      </c>
      <c r="G40" s="40">
        <v>1.2</v>
      </c>
      <c r="H40" s="189">
        <v>1</v>
      </c>
      <c r="I40" s="189">
        <v>0</v>
      </c>
      <c r="J40" s="189"/>
      <c r="K40" s="463">
        <f t="shared" si="12"/>
        <v>0</v>
      </c>
      <c r="L40" s="40"/>
      <c r="M40" s="189"/>
      <c r="N40" s="189"/>
      <c r="O40" s="461"/>
      <c r="P40" s="463">
        <f t="shared" si="13"/>
        <v>0</v>
      </c>
    </row>
    <row r="41" spans="1:16" ht="12.75">
      <c r="A41" s="30" t="s">
        <v>148</v>
      </c>
      <c r="B41" s="31">
        <v>41</v>
      </c>
      <c r="C41" s="38"/>
      <c r="D41" s="39"/>
      <c r="E41" s="39" t="s">
        <v>95</v>
      </c>
      <c r="F41" s="39" t="s">
        <v>96</v>
      </c>
      <c r="G41" s="40">
        <v>0.5</v>
      </c>
      <c r="H41" s="189">
        <v>0.4</v>
      </c>
      <c r="I41" s="189">
        <v>0.5</v>
      </c>
      <c r="J41" s="189"/>
      <c r="K41" s="463">
        <f t="shared" si="12"/>
        <v>0.5</v>
      </c>
      <c r="L41" s="40"/>
      <c r="M41" s="189"/>
      <c r="N41" s="189"/>
      <c r="O41" s="461"/>
      <c r="P41" s="463">
        <f t="shared" si="13"/>
        <v>0</v>
      </c>
    </row>
    <row r="42" spans="1:16" ht="12.75">
      <c r="A42" s="30" t="s">
        <v>149</v>
      </c>
      <c r="B42" s="31">
        <v>41</v>
      </c>
      <c r="C42" s="38"/>
      <c r="D42" s="39"/>
      <c r="E42" s="39" t="s">
        <v>92</v>
      </c>
      <c r="F42" s="39" t="s">
        <v>182</v>
      </c>
      <c r="G42" s="40">
        <v>0</v>
      </c>
      <c r="H42" s="189">
        <v>0</v>
      </c>
      <c r="I42" s="189">
        <v>0.1</v>
      </c>
      <c r="J42" s="189"/>
      <c r="K42" s="463">
        <f t="shared" si="12"/>
        <v>0.1</v>
      </c>
      <c r="L42" s="40"/>
      <c r="M42" s="189"/>
      <c r="N42" s="189"/>
      <c r="O42" s="461"/>
      <c r="P42" s="463">
        <f t="shared" si="13"/>
        <v>0</v>
      </c>
    </row>
    <row r="43" spans="1:16" ht="12.75">
      <c r="A43" s="30" t="s">
        <v>152</v>
      </c>
      <c r="B43" s="31">
        <v>41</v>
      </c>
      <c r="C43" s="38"/>
      <c r="D43" s="39"/>
      <c r="E43" s="39" t="s">
        <v>170</v>
      </c>
      <c r="F43" s="39" t="s">
        <v>171</v>
      </c>
      <c r="G43" s="40">
        <v>0.5</v>
      </c>
      <c r="H43" s="189">
        <v>0.5</v>
      </c>
      <c r="I43" s="189">
        <v>0.5</v>
      </c>
      <c r="J43" s="189">
        <v>-0.5</v>
      </c>
      <c r="K43" s="463">
        <f t="shared" si="12"/>
        <v>0</v>
      </c>
      <c r="L43" s="40"/>
      <c r="M43" s="189"/>
      <c r="N43" s="189"/>
      <c r="O43" s="461"/>
      <c r="P43" s="463">
        <f t="shared" si="13"/>
        <v>0</v>
      </c>
    </row>
    <row r="44" spans="1:16" ht="12.75">
      <c r="A44" s="30" t="s">
        <v>153</v>
      </c>
      <c r="B44" s="31">
        <v>41</v>
      </c>
      <c r="C44" s="38"/>
      <c r="D44" s="39"/>
      <c r="E44" s="39" t="s">
        <v>183</v>
      </c>
      <c r="F44" s="39" t="s">
        <v>184</v>
      </c>
      <c r="G44" s="40">
        <v>3.5</v>
      </c>
      <c r="H44" s="189">
        <v>2.8</v>
      </c>
      <c r="I44" s="200">
        <v>3.5</v>
      </c>
      <c r="J44" s="189">
        <v>-2</v>
      </c>
      <c r="K44" s="463">
        <f t="shared" si="12"/>
        <v>1.5</v>
      </c>
      <c r="L44" s="40"/>
      <c r="M44" s="189"/>
      <c r="N44" s="189"/>
      <c r="O44" s="461"/>
      <c r="P44" s="463">
        <f t="shared" si="13"/>
        <v>0</v>
      </c>
    </row>
    <row r="45" spans="1:16" ht="12.75">
      <c r="A45" s="30" t="s">
        <v>186</v>
      </c>
      <c r="B45" s="31">
        <v>41</v>
      </c>
      <c r="C45" s="38"/>
      <c r="D45" s="39"/>
      <c r="E45" s="39" t="s">
        <v>104</v>
      </c>
      <c r="F45" s="39" t="s">
        <v>185</v>
      </c>
      <c r="G45" s="40">
        <v>0</v>
      </c>
      <c r="H45" s="189">
        <v>0</v>
      </c>
      <c r="I45" s="189">
        <v>1</v>
      </c>
      <c r="J45" s="189"/>
      <c r="K45" s="463">
        <f t="shared" si="12"/>
        <v>1</v>
      </c>
      <c r="L45" s="40"/>
      <c r="M45" s="189"/>
      <c r="N45" s="189"/>
      <c r="O45" s="461"/>
      <c r="P45" s="463">
        <f t="shared" si="13"/>
        <v>0</v>
      </c>
    </row>
    <row r="46" spans="1:16" ht="12.75">
      <c r="A46" s="30"/>
      <c r="B46" s="31"/>
      <c r="C46" s="38"/>
      <c r="D46" s="35" t="s">
        <v>181</v>
      </c>
      <c r="E46" s="830" t="s">
        <v>975</v>
      </c>
      <c r="F46" s="830"/>
      <c r="G46" s="731">
        <f>SUM(G47:G51)</f>
        <v>0</v>
      </c>
      <c r="H46" s="186">
        <f aca="true" t="shared" si="14" ref="H46:P46">SUM(H47:H51)</f>
        <v>0</v>
      </c>
      <c r="I46" s="186">
        <f t="shared" si="14"/>
        <v>15.8</v>
      </c>
      <c r="J46" s="186">
        <f t="shared" si="14"/>
        <v>-13</v>
      </c>
      <c r="K46" s="736">
        <f t="shared" si="14"/>
        <v>2.8</v>
      </c>
      <c r="L46" s="731">
        <f t="shared" si="14"/>
        <v>0</v>
      </c>
      <c r="M46" s="186">
        <f t="shared" si="14"/>
        <v>0</v>
      </c>
      <c r="N46" s="186">
        <f t="shared" si="14"/>
        <v>0</v>
      </c>
      <c r="O46" s="186">
        <f t="shared" si="14"/>
        <v>0</v>
      </c>
      <c r="P46" s="736">
        <f t="shared" si="14"/>
        <v>0</v>
      </c>
    </row>
    <row r="47" spans="1:16" ht="12.75">
      <c r="A47" s="30" t="s">
        <v>137</v>
      </c>
      <c r="B47" s="31">
        <v>41</v>
      </c>
      <c r="C47" s="38"/>
      <c r="D47" s="39"/>
      <c r="E47" s="39" t="s">
        <v>159</v>
      </c>
      <c r="F47" s="39" t="s">
        <v>160</v>
      </c>
      <c r="G47" s="40"/>
      <c r="H47" s="189">
        <v>0</v>
      </c>
      <c r="I47" s="189">
        <v>3.8</v>
      </c>
      <c r="J47" s="189">
        <v>-3.8</v>
      </c>
      <c r="K47" s="463">
        <f t="shared" si="12"/>
        <v>0</v>
      </c>
      <c r="L47" s="40"/>
      <c r="M47" s="189"/>
      <c r="N47" s="189"/>
      <c r="O47" s="461"/>
      <c r="P47" s="463">
        <f>N47+O47</f>
        <v>0</v>
      </c>
    </row>
    <row r="48" spans="1:16" ht="12.75">
      <c r="A48" s="30" t="s">
        <v>140</v>
      </c>
      <c r="B48" s="31">
        <v>41</v>
      </c>
      <c r="C48" s="38"/>
      <c r="D48" s="39"/>
      <c r="E48" s="39" t="s">
        <v>159</v>
      </c>
      <c r="F48" s="39" t="s">
        <v>161</v>
      </c>
      <c r="G48" s="40">
        <v>0</v>
      </c>
      <c r="H48" s="189">
        <v>0</v>
      </c>
      <c r="I48" s="189">
        <v>6</v>
      </c>
      <c r="J48" s="189">
        <v>-6</v>
      </c>
      <c r="K48" s="463">
        <f t="shared" si="12"/>
        <v>0</v>
      </c>
      <c r="L48" s="40"/>
      <c r="M48" s="189"/>
      <c r="N48" s="189"/>
      <c r="O48" s="461"/>
      <c r="P48" s="463">
        <f>N48+O48</f>
        <v>0</v>
      </c>
    </row>
    <row r="49" spans="1:16" ht="12.75">
      <c r="A49" s="30" t="s">
        <v>142</v>
      </c>
      <c r="B49" s="31">
        <v>41</v>
      </c>
      <c r="C49" s="38"/>
      <c r="D49" s="39"/>
      <c r="E49" s="39" t="s">
        <v>162</v>
      </c>
      <c r="F49" s="39" t="s">
        <v>163</v>
      </c>
      <c r="G49" s="40">
        <v>0</v>
      </c>
      <c r="H49" s="189">
        <v>0</v>
      </c>
      <c r="I49" s="189">
        <v>1.2</v>
      </c>
      <c r="J49" s="189">
        <v>-1.2</v>
      </c>
      <c r="K49" s="463">
        <f t="shared" si="12"/>
        <v>0</v>
      </c>
      <c r="L49" s="40"/>
      <c r="M49" s="189"/>
      <c r="N49" s="189"/>
      <c r="O49" s="461"/>
      <c r="P49" s="463">
        <f>N49+O49</f>
        <v>0</v>
      </c>
    </row>
    <row r="50" spans="1:16" ht="12.75">
      <c r="A50" s="30" t="s">
        <v>152</v>
      </c>
      <c r="B50" s="31">
        <v>41</v>
      </c>
      <c r="C50" s="38"/>
      <c r="D50" s="39"/>
      <c r="E50" s="39" t="s">
        <v>170</v>
      </c>
      <c r="F50" s="39" t="s">
        <v>171</v>
      </c>
      <c r="G50" s="40">
        <v>0</v>
      </c>
      <c r="H50" s="189">
        <v>0</v>
      </c>
      <c r="I50" s="189">
        <v>2</v>
      </c>
      <c r="J50" s="189">
        <v>-2</v>
      </c>
      <c r="K50" s="463">
        <f t="shared" si="12"/>
        <v>0</v>
      </c>
      <c r="L50" s="40"/>
      <c r="M50" s="189"/>
      <c r="N50" s="189"/>
      <c r="O50" s="461"/>
      <c r="P50" s="463">
        <f>N50+O50</f>
        <v>0</v>
      </c>
    </row>
    <row r="51" spans="1:16" ht="12.75">
      <c r="A51" s="30" t="s">
        <v>153</v>
      </c>
      <c r="B51" s="31">
        <v>41</v>
      </c>
      <c r="C51" s="38"/>
      <c r="D51" s="39"/>
      <c r="E51" s="39" t="s">
        <v>183</v>
      </c>
      <c r="F51" s="39" t="s">
        <v>184</v>
      </c>
      <c r="G51" s="40">
        <v>0</v>
      </c>
      <c r="H51" s="189">
        <v>0</v>
      </c>
      <c r="I51" s="189">
        <v>2.8</v>
      </c>
      <c r="J51" s="189"/>
      <c r="K51" s="463">
        <f t="shared" si="12"/>
        <v>2.8</v>
      </c>
      <c r="L51" s="40"/>
      <c r="M51" s="189"/>
      <c r="N51" s="189"/>
      <c r="O51" s="461"/>
      <c r="P51" s="463">
        <f>N51+O51</f>
        <v>0</v>
      </c>
    </row>
    <row r="52" spans="1:16" ht="12.75">
      <c r="A52" s="30" t="s">
        <v>189</v>
      </c>
      <c r="B52" s="31"/>
      <c r="C52" s="38"/>
      <c r="D52" s="35" t="s">
        <v>187</v>
      </c>
      <c r="E52" s="830" t="s">
        <v>188</v>
      </c>
      <c r="F52" s="830"/>
      <c r="G52" s="36">
        <f aca="true" t="shared" si="15" ref="G52:P52">SUM(G53:G54)</f>
        <v>3.3</v>
      </c>
      <c r="H52" s="186">
        <f t="shared" si="15"/>
        <v>1.8</v>
      </c>
      <c r="I52" s="186">
        <f t="shared" si="15"/>
        <v>3.5</v>
      </c>
      <c r="J52" s="186">
        <f t="shared" si="15"/>
        <v>-0.5</v>
      </c>
      <c r="K52" s="201">
        <f t="shared" si="15"/>
        <v>3</v>
      </c>
      <c r="L52" s="36">
        <f t="shared" si="15"/>
        <v>0</v>
      </c>
      <c r="M52" s="186">
        <f t="shared" si="15"/>
        <v>0</v>
      </c>
      <c r="N52" s="186">
        <f t="shared" si="15"/>
        <v>0</v>
      </c>
      <c r="O52" s="186">
        <f t="shared" si="15"/>
        <v>0</v>
      </c>
      <c r="P52" s="201">
        <f t="shared" si="15"/>
        <v>0</v>
      </c>
    </row>
    <row r="53" spans="1:16" ht="12.75">
      <c r="A53" s="30" t="s">
        <v>192</v>
      </c>
      <c r="B53" s="31">
        <v>111</v>
      </c>
      <c r="C53" s="38"/>
      <c r="D53" s="39"/>
      <c r="E53" s="39" t="s">
        <v>190</v>
      </c>
      <c r="F53" s="39" t="s">
        <v>191</v>
      </c>
      <c r="G53" s="40">
        <v>2.5</v>
      </c>
      <c r="H53" s="189">
        <v>1.8</v>
      </c>
      <c r="I53" s="189">
        <v>2.5</v>
      </c>
      <c r="J53" s="189"/>
      <c r="K53" s="463">
        <f>I53+J53</f>
        <v>2.5</v>
      </c>
      <c r="L53" s="40"/>
      <c r="M53" s="189"/>
      <c r="N53" s="189"/>
      <c r="O53" s="461"/>
      <c r="P53" s="463">
        <f>N53+O53</f>
        <v>0</v>
      </c>
    </row>
    <row r="54" spans="1:16" ht="12.75">
      <c r="A54" s="30" t="s">
        <v>195</v>
      </c>
      <c r="B54" s="31">
        <v>41</v>
      </c>
      <c r="C54" s="38"/>
      <c r="D54" s="39"/>
      <c r="E54" s="39" t="s">
        <v>193</v>
      </c>
      <c r="F54" s="39" t="s">
        <v>194</v>
      </c>
      <c r="G54" s="40">
        <v>0.8</v>
      </c>
      <c r="H54" s="189">
        <v>0</v>
      </c>
      <c r="I54" s="189">
        <v>1</v>
      </c>
      <c r="J54" s="189">
        <v>-0.5</v>
      </c>
      <c r="K54" s="463">
        <f>I54+J54</f>
        <v>0.5</v>
      </c>
      <c r="L54" s="40"/>
      <c r="M54" s="189"/>
      <c r="N54" s="189"/>
      <c r="O54" s="461"/>
      <c r="P54" s="463">
        <f>N54+O54</f>
        <v>0</v>
      </c>
    </row>
    <row r="55" spans="1:16" ht="12.75">
      <c r="A55" s="30" t="s">
        <v>197</v>
      </c>
      <c r="B55" s="31"/>
      <c r="C55" s="38"/>
      <c r="D55" s="35" t="s">
        <v>196</v>
      </c>
      <c r="E55" s="830" t="s">
        <v>815</v>
      </c>
      <c r="F55" s="830"/>
      <c r="G55" s="36">
        <f aca="true" t="shared" si="16" ref="G55:P55">SUM(G56)</f>
        <v>1.3</v>
      </c>
      <c r="H55" s="186">
        <f t="shared" si="16"/>
        <v>1.2</v>
      </c>
      <c r="I55" s="186">
        <f t="shared" si="16"/>
        <v>1.5</v>
      </c>
      <c r="J55" s="186">
        <f t="shared" si="16"/>
        <v>-0.5</v>
      </c>
      <c r="K55" s="201">
        <f t="shared" si="16"/>
        <v>1</v>
      </c>
      <c r="L55" s="36">
        <f t="shared" si="16"/>
        <v>0</v>
      </c>
      <c r="M55" s="186">
        <f t="shared" si="16"/>
        <v>0</v>
      </c>
      <c r="N55" s="186">
        <f t="shared" si="16"/>
        <v>0</v>
      </c>
      <c r="O55" s="186">
        <f t="shared" si="16"/>
        <v>0</v>
      </c>
      <c r="P55" s="201">
        <f t="shared" si="16"/>
        <v>0</v>
      </c>
    </row>
    <row r="56" spans="1:16" ht="13.5" thickBot="1">
      <c r="A56" s="43" t="s">
        <v>242</v>
      </c>
      <c r="B56" s="144">
        <v>41</v>
      </c>
      <c r="C56" s="145"/>
      <c r="D56" s="45"/>
      <c r="E56" s="45" t="s">
        <v>133</v>
      </c>
      <c r="F56" s="45" t="s">
        <v>814</v>
      </c>
      <c r="G56" s="192">
        <v>1.3</v>
      </c>
      <c r="H56" s="193">
        <v>1.2</v>
      </c>
      <c r="I56" s="193">
        <v>1.5</v>
      </c>
      <c r="J56" s="193">
        <v>-0.5</v>
      </c>
      <c r="K56" s="464">
        <f>I56+J56</f>
        <v>1</v>
      </c>
      <c r="L56" s="192"/>
      <c r="M56" s="193"/>
      <c r="N56" s="193"/>
      <c r="O56" s="462"/>
      <c r="P56" s="464">
        <f>N56+O56</f>
        <v>0</v>
      </c>
    </row>
    <row r="57" spans="1:14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94"/>
    </row>
    <row r="58" spans="1:14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94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94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94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94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94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94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94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94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94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94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94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94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94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94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94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94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94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94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94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94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94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94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94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94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94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94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94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94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94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94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94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94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94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94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94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94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94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94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94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94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94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94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94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194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94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94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94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94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94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194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94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94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94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194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94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94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</sheetData>
  <sheetProtection/>
  <mergeCells count="30">
    <mergeCell ref="R9:X11"/>
    <mergeCell ref="L4:P4"/>
    <mergeCell ref="J5:J6"/>
    <mergeCell ref="K5:K6"/>
    <mergeCell ref="O5:O6"/>
    <mergeCell ref="P5:P6"/>
    <mergeCell ref="A1:M1"/>
    <mergeCell ref="A3:A6"/>
    <mergeCell ref="B3:B6"/>
    <mergeCell ref="C3:D6"/>
    <mergeCell ref="E3:F6"/>
    <mergeCell ref="G5:G6"/>
    <mergeCell ref="L5:L6"/>
    <mergeCell ref="G3:P3"/>
    <mergeCell ref="G4:K4"/>
    <mergeCell ref="N5:N6"/>
    <mergeCell ref="E55:F55"/>
    <mergeCell ref="E9:F9"/>
    <mergeCell ref="E10:F10"/>
    <mergeCell ref="E18:F18"/>
    <mergeCell ref="E19:F19"/>
    <mergeCell ref="E32:F32"/>
    <mergeCell ref="E35:F35"/>
    <mergeCell ref="I5:I6"/>
    <mergeCell ref="M5:M6"/>
    <mergeCell ref="E46:F46"/>
    <mergeCell ref="D8:F8"/>
    <mergeCell ref="E52:F52"/>
    <mergeCell ref="C7:F7"/>
    <mergeCell ref="H5:H6"/>
  </mergeCells>
  <printOptions/>
  <pageMargins left="0.35433070866141736" right="0.4724409448818898" top="0.7874015748031497" bottom="0.9448818897637796" header="0.5118110236220472" footer="0.7874015748031497"/>
  <pageSetup fitToHeight="3" horizontalDpi="300" verticalDpi="3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1"/>
  <sheetViews>
    <sheetView workbookViewId="0" topLeftCell="A118">
      <selection activeCell="J148" sqref="J148"/>
    </sheetView>
  </sheetViews>
  <sheetFormatPr defaultColWidth="11.57421875" defaultRowHeight="12.75"/>
  <cols>
    <col min="1" max="1" width="3.28125" style="0" customWidth="1"/>
    <col min="2" max="2" width="5.57421875" style="0" customWidth="1"/>
    <col min="3" max="3" width="6.421875" style="0" customWidth="1"/>
    <col min="4" max="4" width="7.7109375" style="0" bestFit="1" customWidth="1"/>
    <col min="5" max="5" width="7.7109375" style="0" customWidth="1"/>
    <col min="6" max="6" width="40.421875" style="0" customWidth="1"/>
    <col min="7" max="7" width="9.421875" style="0" customWidth="1"/>
    <col min="8" max="8" width="10.140625" style="0" customWidth="1"/>
    <col min="9" max="9" width="10.57421875" style="0" customWidth="1"/>
    <col min="10" max="10" width="8.00390625" style="0" customWidth="1"/>
    <col min="11" max="11" width="9.00390625" style="0" customWidth="1"/>
    <col min="12" max="12" width="9.28125" style="0" customWidth="1"/>
    <col min="13" max="13" width="10.140625" style="0" customWidth="1"/>
    <col min="14" max="14" width="10.28125" style="0" customWidth="1"/>
    <col min="15" max="15" width="7.7109375" style="0" customWidth="1"/>
    <col min="16" max="16" width="9.140625" style="0" customWidth="1"/>
    <col min="17" max="17" width="5.28125" style="0" customWidth="1"/>
    <col min="18" max="20" width="11.57421875" style="0" customWidth="1"/>
    <col min="21" max="21" width="16.140625" style="0" customWidth="1"/>
    <col min="22" max="22" width="0.5625" style="0" customWidth="1"/>
    <col min="23" max="24" width="11.57421875" style="0" hidden="1" customWidth="1"/>
  </cols>
  <sheetData>
    <row r="1" spans="1:14" ht="20.25">
      <c r="A1" s="869" t="s">
        <v>198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79"/>
    </row>
    <row r="2" spans="1:14" ht="13.5" thickBot="1">
      <c r="A2" s="27"/>
      <c r="B2" s="27"/>
      <c r="C2" s="27"/>
      <c r="D2" s="27"/>
      <c r="E2" s="27"/>
      <c r="F2" s="27"/>
      <c r="G2" s="80"/>
      <c r="H2" s="80"/>
      <c r="I2" s="80"/>
      <c r="J2" s="80"/>
      <c r="K2" s="80"/>
      <c r="L2" s="80"/>
      <c r="M2" s="80"/>
      <c r="N2" s="80"/>
    </row>
    <row r="3" spans="1:16" ht="12.75" customHeight="1" thickBot="1">
      <c r="A3" s="841"/>
      <c r="B3" s="841" t="s">
        <v>53</v>
      </c>
      <c r="C3" s="842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41"/>
      <c r="B4" s="841"/>
      <c r="C4" s="841"/>
      <c r="D4" s="842"/>
      <c r="E4" s="841"/>
      <c r="F4" s="843"/>
      <c r="G4" s="853" t="s">
        <v>832</v>
      </c>
      <c r="H4" s="854"/>
      <c r="I4" s="855"/>
      <c r="J4" s="856"/>
      <c r="K4" s="857"/>
      <c r="L4" s="858" t="s">
        <v>833</v>
      </c>
      <c r="M4" s="859"/>
      <c r="N4" s="860"/>
      <c r="O4" s="783"/>
      <c r="P4" s="784"/>
    </row>
    <row r="5" spans="1:16" ht="12.75" customHeight="1" thickBot="1">
      <c r="A5" s="841"/>
      <c r="B5" s="841"/>
      <c r="C5" s="841"/>
      <c r="D5" s="842"/>
      <c r="E5" s="841"/>
      <c r="F5" s="841"/>
      <c r="G5" s="844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46" t="s">
        <v>840</v>
      </c>
      <c r="M5" s="824" t="s">
        <v>834</v>
      </c>
      <c r="N5" s="820" t="s">
        <v>883</v>
      </c>
      <c r="O5" s="820" t="s">
        <v>879</v>
      </c>
      <c r="P5" s="851" t="s">
        <v>880</v>
      </c>
    </row>
    <row r="6" spans="1:24" ht="34.5" customHeight="1" thickBot="1">
      <c r="A6" s="841"/>
      <c r="B6" s="841"/>
      <c r="C6" s="841"/>
      <c r="D6" s="842"/>
      <c r="E6" s="841"/>
      <c r="F6" s="841"/>
      <c r="G6" s="845"/>
      <c r="H6" s="823"/>
      <c r="I6" s="821"/>
      <c r="J6" s="850"/>
      <c r="K6" s="852"/>
      <c r="L6" s="845"/>
      <c r="M6" s="823"/>
      <c r="N6" s="821"/>
      <c r="O6" s="821"/>
      <c r="P6" s="852"/>
      <c r="R6" s="810" t="s">
        <v>1040</v>
      </c>
      <c r="S6" s="811"/>
      <c r="T6" s="811"/>
      <c r="U6" s="811"/>
      <c r="V6" s="811"/>
      <c r="W6" s="811"/>
      <c r="X6" s="811"/>
    </row>
    <row r="7" spans="1:24" ht="27.75" customHeight="1" thickBot="1">
      <c r="A7" s="161"/>
      <c r="B7" s="162"/>
      <c r="C7" s="825" t="s">
        <v>845</v>
      </c>
      <c r="D7" s="826"/>
      <c r="E7" s="826"/>
      <c r="F7" s="827"/>
      <c r="G7" s="288">
        <f aca="true" t="shared" si="0" ref="G7:P7">G9+G43+G49+G52+G77+G87+G149+G102</f>
        <v>1094.8</v>
      </c>
      <c r="H7" s="229">
        <f t="shared" si="0"/>
        <v>1021.0999999999999</v>
      </c>
      <c r="I7" s="229">
        <f t="shared" si="0"/>
        <v>1047.7</v>
      </c>
      <c r="J7" s="229">
        <f t="shared" si="0"/>
        <v>-184.2</v>
      </c>
      <c r="K7" s="229">
        <f t="shared" si="0"/>
        <v>863.5</v>
      </c>
      <c r="L7" s="288">
        <f t="shared" si="0"/>
        <v>16</v>
      </c>
      <c r="M7" s="229">
        <f t="shared" si="0"/>
        <v>16</v>
      </c>
      <c r="N7" s="229">
        <f t="shared" si="0"/>
        <v>0</v>
      </c>
      <c r="O7" s="229">
        <f t="shared" si="0"/>
        <v>0</v>
      </c>
      <c r="P7" s="229">
        <f t="shared" si="0"/>
        <v>0</v>
      </c>
      <c r="R7" s="811"/>
      <c r="S7" s="811"/>
      <c r="T7" s="811"/>
      <c r="U7" s="811"/>
      <c r="V7" s="811"/>
      <c r="W7" s="811"/>
      <c r="X7" s="811"/>
    </row>
    <row r="8" spans="1:24" ht="12.75">
      <c r="A8" s="101" t="s">
        <v>38</v>
      </c>
      <c r="B8" s="31"/>
      <c r="C8" s="121" t="s">
        <v>199</v>
      </c>
      <c r="D8" s="836" t="s">
        <v>200</v>
      </c>
      <c r="E8" s="836"/>
      <c r="F8" s="836"/>
      <c r="G8" s="224">
        <f aca="true" t="shared" si="1" ref="G8:P8">SUM(G9+G43)</f>
        <v>130</v>
      </c>
      <c r="H8" s="225">
        <f t="shared" si="1"/>
        <v>122.49999999999999</v>
      </c>
      <c r="I8" s="225">
        <f t="shared" si="1"/>
        <v>131.39999999999998</v>
      </c>
      <c r="J8" s="225">
        <f t="shared" si="1"/>
        <v>0</v>
      </c>
      <c r="K8" s="483">
        <f t="shared" si="1"/>
        <v>131.39999999999998</v>
      </c>
      <c r="L8" s="224">
        <f t="shared" si="1"/>
        <v>0</v>
      </c>
      <c r="M8" s="225">
        <f t="shared" si="1"/>
        <v>0</v>
      </c>
      <c r="N8" s="225">
        <f t="shared" si="1"/>
        <v>0</v>
      </c>
      <c r="O8" s="225">
        <f t="shared" si="1"/>
        <v>0</v>
      </c>
      <c r="P8" s="483">
        <f t="shared" si="1"/>
        <v>0</v>
      </c>
      <c r="R8" s="811"/>
      <c r="S8" s="811"/>
      <c r="T8" s="811"/>
      <c r="U8" s="811"/>
      <c r="V8" s="811"/>
      <c r="W8" s="811"/>
      <c r="X8" s="811"/>
    </row>
    <row r="9" spans="1:16" ht="12.75">
      <c r="A9" s="30" t="s">
        <v>39</v>
      </c>
      <c r="B9" s="31"/>
      <c r="C9" s="38"/>
      <c r="D9" s="35" t="s">
        <v>201</v>
      </c>
      <c r="E9" s="830" t="s">
        <v>202</v>
      </c>
      <c r="F9" s="830"/>
      <c r="G9" s="36">
        <f aca="true" t="shared" si="2" ref="G9:P9">SUM(G10:G42)</f>
        <v>128.9</v>
      </c>
      <c r="H9" s="186">
        <f t="shared" si="2"/>
        <v>121.89999999999999</v>
      </c>
      <c r="I9" s="186">
        <f t="shared" si="2"/>
        <v>129.99999999999997</v>
      </c>
      <c r="J9" s="186">
        <f t="shared" si="2"/>
        <v>0</v>
      </c>
      <c r="K9" s="201">
        <f t="shared" si="2"/>
        <v>129.99999999999997</v>
      </c>
      <c r="L9" s="36">
        <f t="shared" si="2"/>
        <v>0</v>
      </c>
      <c r="M9" s="186">
        <f t="shared" si="2"/>
        <v>0</v>
      </c>
      <c r="N9" s="186">
        <f t="shared" si="2"/>
        <v>0</v>
      </c>
      <c r="O9" s="186">
        <f t="shared" si="2"/>
        <v>0</v>
      </c>
      <c r="P9" s="201">
        <f t="shared" si="2"/>
        <v>0</v>
      </c>
    </row>
    <row r="10" spans="1:16" ht="12.75">
      <c r="A10" s="30" t="s">
        <v>40</v>
      </c>
      <c r="B10" s="31">
        <v>41</v>
      </c>
      <c r="C10" s="38"/>
      <c r="D10" s="39"/>
      <c r="E10" s="39" t="s">
        <v>59</v>
      </c>
      <c r="F10" s="39" t="s">
        <v>60</v>
      </c>
      <c r="G10" s="40">
        <v>56.5</v>
      </c>
      <c r="H10" s="189">
        <v>51.5</v>
      </c>
      <c r="I10" s="189">
        <v>51.5</v>
      </c>
      <c r="J10" s="189"/>
      <c r="K10" s="463">
        <f>I10+J10</f>
        <v>51.5</v>
      </c>
      <c r="L10" s="40"/>
      <c r="M10" s="189"/>
      <c r="N10" s="189"/>
      <c r="O10" s="461"/>
      <c r="P10" s="463">
        <f>N10+O10</f>
        <v>0</v>
      </c>
    </row>
    <row r="11" spans="1:16" ht="12.75">
      <c r="A11" s="30" t="s">
        <v>42</v>
      </c>
      <c r="B11" s="31">
        <v>41</v>
      </c>
      <c r="C11" s="38"/>
      <c r="D11" s="39"/>
      <c r="E11" s="39" t="s">
        <v>61</v>
      </c>
      <c r="F11" s="39" t="s">
        <v>62</v>
      </c>
      <c r="G11" s="40">
        <v>10.5</v>
      </c>
      <c r="H11" s="189">
        <v>11.3</v>
      </c>
      <c r="I11" s="189">
        <v>10.5</v>
      </c>
      <c r="J11" s="189"/>
      <c r="K11" s="463">
        <f aca="true" t="shared" si="3" ref="K11:K42">I11+J11</f>
        <v>10.5</v>
      </c>
      <c r="L11" s="40"/>
      <c r="M11" s="189"/>
      <c r="N11" s="189"/>
      <c r="O11" s="461"/>
      <c r="P11" s="463">
        <f aca="true" t="shared" si="4" ref="P11:P42">N11+O11</f>
        <v>0</v>
      </c>
    </row>
    <row r="12" spans="1:16" ht="12.75">
      <c r="A12" s="30" t="s">
        <v>43</v>
      </c>
      <c r="B12" s="31">
        <v>41</v>
      </c>
      <c r="C12" s="38"/>
      <c r="D12" s="39"/>
      <c r="E12" s="39" t="s">
        <v>203</v>
      </c>
      <c r="F12" s="39" t="s">
        <v>204</v>
      </c>
      <c r="G12" s="40">
        <v>11</v>
      </c>
      <c r="H12" s="189">
        <v>13.5</v>
      </c>
      <c r="I12" s="189">
        <v>13.5</v>
      </c>
      <c r="J12" s="189"/>
      <c r="K12" s="463">
        <f t="shared" si="3"/>
        <v>13.5</v>
      </c>
      <c r="L12" s="40"/>
      <c r="M12" s="189"/>
      <c r="N12" s="189"/>
      <c r="O12" s="461"/>
      <c r="P12" s="463">
        <f t="shared" si="4"/>
        <v>0</v>
      </c>
    </row>
    <row r="13" spans="1:16" ht="12.75">
      <c r="A13" s="30" t="s">
        <v>45</v>
      </c>
      <c r="B13" s="31">
        <v>41</v>
      </c>
      <c r="C13" s="38"/>
      <c r="D13" s="39"/>
      <c r="E13" s="39" t="s">
        <v>63</v>
      </c>
      <c r="F13" s="39" t="s">
        <v>64</v>
      </c>
      <c r="G13" s="40">
        <v>0</v>
      </c>
      <c r="H13" s="189">
        <v>0</v>
      </c>
      <c r="I13" s="189">
        <v>4.1</v>
      </c>
      <c r="J13" s="189"/>
      <c r="K13" s="463">
        <f t="shared" si="3"/>
        <v>4.1</v>
      </c>
      <c r="L13" s="40"/>
      <c r="M13" s="189"/>
      <c r="N13" s="189"/>
      <c r="O13" s="461"/>
      <c r="P13" s="463">
        <f t="shared" si="4"/>
        <v>0</v>
      </c>
    </row>
    <row r="14" spans="1:16" ht="12.75">
      <c r="A14" s="30" t="s">
        <v>47</v>
      </c>
      <c r="B14" s="31">
        <v>41</v>
      </c>
      <c r="C14" s="38"/>
      <c r="D14" s="39"/>
      <c r="E14" s="39" t="s">
        <v>65</v>
      </c>
      <c r="F14" s="39" t="s">
        <v>66</v>
      </c>
      <c r="G14" s="40">
        <v>6.5</v>
      </c>
      <c r="H14" s="189">
        <v>5.9</v>
      </c>
      <c r="I14" s="189">
        <v>6.6</v>
      </c>
      <c r="J14" s="189"/>
      <c r="K14" s="463">
        <f t="shared" si="3"/>
        <v>6.6</v>
      </c>
      <c r="L14" s="40"/>
      <c r="M14" s="189"/>
      <c r="N14" s="189"/>
      <c r="O14" s="461"/>
      <c r="P14" s="463">
        <f t="shared" si="4"/>
        <v>0</v>
      </c>
    </row>
    <row r="15" spans="1:16" ht="12.75">
      <c r="A15" s="30" t="s">
        <v>48</v>
      </c>
      <c r="B15" s="31">
        <v>41</v>
      </c>
      <c r="C15" s="38"/>
      <c r="D15" s="39"/>
      <c r="E15" s="39" t="s">
        <v>175</v>
      </c>
      <c r="F15" s="39" t="s">
        <v>176</v>
      </c>
      <c r="G15" s="40">
        <v>2</v>
      </c>
      <c r="H15" s="189">
        <v>1.9</v>
      </c>
      <c r="I15" s="189">
        <v>2</v>
      </c>
      <c r="J15" s="189"/>
      <c r="K15" s="463">
        <f t="shared" si="3"/>
        <v>2</v>
      </c>
      <c r="L15" s="40"/>
      <c r="M15" s="189"/>
      <c r="N15" s="189"/>
      <c r="O15" s="461"/>
      <c r="P15" s="463">
        <f t="shared" si="4"/>
        <v>0</v>
      </c>
    </row>
    <row r="16" spans="1:16" ht="12.75">
      <c r="A16" s="30" t="s">
        <v>50</v>
      </c>
      <c r="B16" s="31">
        <v>41</v>
      </c>
      <c r="C16" s="38"/>
      <c r="D16" s="39"/>
      <c r="E16" s="39" t="s">
        <v>67</v>
      </c>
      <c r="F16" s="39" t="s">
        <v>68</v>
      </c>
      <c r="G16" s="40">
        <v>1.3</v>
      </c>
      <c r="H16" s="189">
        <v>1.1</v>
      </c>
      <c r="I16" s="189">
        <v>1.3</v>
      </c>
      <c r="J16" s="189"/>
      <c r="K16" s="463">
        <f t="shared" si="3"/>
        <v>1.3</v>
      </c>
      <c r="L16" s="40"/>
      <c r="M16" s="189"/>
      <c r="N16" s="189"/>
      <c r="O16" s="461"/>
      <c r="P16" s="463">
        <f t="shared" si="4"/>
        <v>0</v>
      </c>
    </row>
    <row r="17" spans="1:16" ht="12.75">
      <c r="A17" s="30" t="s">
        <v>51</v>
      </c>
      <c r="B17" s="31">
        <v>41</v>
      </c>
      <c r="C17" s="38"/>
      <c r="D17" s="39"/>
      <c r="E17" s="39" t="s">
        <v>69</v>
      </c>
      <c r="F17" s="39" t="s">
        <v>70</v>
      </c>
      <c r="G17" s="40">
        <v>12.2</v>
      </c>
      <c r="H17" s="189">
        <v>11.1</v>
      </c>
      <c r="I17" s="189">
        <v>11.7</v>
      </c>
      <c r="J17" s="189"/>
      <c r="K17" s="463">
        <f t="shared" si="3"/>
        <v>11.7</v>
      </c>
      <c r="L17" s="40"/>
      <c r="M17" s="189"/>
      <c r="N17" s="189"/>
      <c r="O17" s="461"/>
      <c r="P17" s="463">
        <f t="shared" si="4"/>
        <v>0</v>
      </c>
    </row>
    <row r="18" spans="1:16" ht="12.75">
      <c r="A18" s="30" t="s">
        <v>73</v>
      </c>
      <c r="B18" s="31">
        <v>41</v>
      </c>
      <c r="C18" s="38"/>
      <c r="D18" s="39"/>
      <c r="E18" s="39" t="s">
        <v>71</v>
      </c>
      <c r="F18" s="39" t="s">
        <v>72</v>
      </c>
      <c r="G18" s="40">
        <v>0.7</v>
      </c>
      <c r="H18" s="189">
        <v>0.6</v>
      </c>
      <c r="I18" s="189">
        <v>0.7</v>
      </c>
      <c r="J18" s="189"/>
      <c r="K18" s="463">
        <f t="shared" si="3"/>
        <v>0.7</v>
      </c>
      <c r="L18" s="40"/>
      <c r="M18" s="189"/>
      <c r="N18" s="189"/>
      <c r="O18" s="461"/>
      <c r="P18" s="463">
        <f t="shared" si="4"/>
        <v>0</v>
      </c>
    </row>
    <row r="19" spans="1:16" ht="12.75">
      <c r="A19" s="30" t="s">
        <v>76</v>
      </c>
      <c r="B19" s="31">
        <v>41</v>
      </c>
      <c r="C19" s="38"/>
      <c r="D19" s="39"/>
      <c r="E19" s="39" t="s">
        <v>74</v>
      </c>
      <c r="F19" s="39" t="s">
        <v>75</v>
      </c>
      <c r="G19" s="40">
        <v>2.4</v>
      </c>
      <c r="H19" s="189">
        <v>2</v>
      </c>
      <c r="I19" s="189">
        <v>2.6</v>
      </c>
      <c r="J19" s="189"/>
      <c r="K19" s="463">
        <f t="shared" si="3"/>
        <v>2.6</v>
      </c>
      <c r="L19" s="40"/>
      <c r="M19" s="189"/>
      <c r="N19" s="189"/>
      <c r="O19" s="461"/>
      <c r="P19" s="463">
        <f t="shared" si="4"/>
        <v>0</v>
      </c>
    </row>
    <row r="20" spans="1:16" ht="12.75">
      <c r="A20" s="30" t="s">
        <v>79</v>
      </c>
      <c r="B20" s="31">
        <v>41</v>
      </c>
      <c r="C20" s="38"/>
      <c r="D20" s="39"/>
      <c r="E20" s="39" t="s">
        <v>77</v>
      </c>
      <c r="F20" s="39" t="s">
        <v>78</v>
      </c>
      <c r="G20" s="40">
        <v>1</v>
      </c>
      <c r="H20" s="189">
        <v>0.7</v>
      </c>
      <c r="I20" s="189">
        <v>1</v>
      </c>
      <c r="J20" s="189"/>
      <c r="K20" s="463">
        <f t="shared" si="3"/>
        <v>1</v>
      </c>
      <c r="L20" s="40"/>
      <c r="M20" s="189"/>
      <c r="N20" s="189"/>
      <c r="O20" s="461"/>
      <c r="P20" s="463">
        <f t="shared" si="4"/>
        <v>0</v>
      </c>
    </row>
    <row r="21" spans="1:16" ht="12.75">
      <c r="A21" s="30" t="s">
        <v>85</v>
      </c>
      <c r="B21" s="31">
        <v>41</v>
      </c>
      <c r="C21" s="38"/>
      <c r="D21" s="39"/>
      <c r="E21" s="39" t="s">
        <v>83</v>
      </c>
      <c r="F21" s="39" t="s">
        <v>84</v>
      </c>
      <c r="G21" s="40">
        <v>4</v>
      </c>
      <c r="H21" s="189">
        <v>3.8</v>
      </c>
      <c r="I21" s="189">
        <v>4.1</v>
      </c>
      <c r="J21" s="189"/>
      <c r="K21" s="463">
        <f t="shared" si="3"/>
        <v>4.1</v>
      </c>
      <c r="L21" s="40"/>
      <c r="M21" s="189"/>
      <c r="N21" s="189"/>
      <c r="O21" s="461"/>
      <c r="P21" s="463">
        <f t="shared" si="4"/>
        <v>0</v>
      </c>
    </row>
    <row r="22" spans="1:16" ht="12.75">
      <c r="A22" s="30" t="s">
        <v>88</v>
      </c>
      <c r="B22" s="31">
        <v>41</v>
      </c>
      <c r="C22" s="38"/>
      <c r="D22" s="39"/>
      <c r="E22" s="39" t="s">
        <v>86</v>
      </c>
      <c r="F22" s="39" t="s">
        <v>87</v>
      </c>
      <c r="G22" s="40">
        <v>1.3</v>
      </c>
      <c r="H22" s="189">
        <v>0.7</v>
      </c>
      <c r="I22" s="189">
        <v>0.7</v>
      </c>
      <c r="J22" s="189"/>
      <c r="K22" s="463">
        <f t="shared" si="3"/>
        <v>0.7</v>
      </c>
      <c r="L22" s="40"/>
      <c r="M22" s="189"/>
      <c r="N22" s="189"/>
      <c r="O22" s="461"/>
      <c r="P22" s="463">
        <f t="shared" si="4"/>
        <v>0</v>
      </c>
    </row>
    <row r="23" spans="1:16" ht="12.75">
      <c r="A23" s="30" t="s">
        <v>91</v>
      </c>
      <c r="B23" s="31">
        <v>41</v>
      </c>
      <c r="C23" s="38"/>
      <c r="D23" s="39"/>
      <c r="E23" s="39" t="s">
        <v>89</v>
      </c>
      <c r="F23" s="39" t="s">
        <v>90</v>
      </c>
      <c r="G23" s="40">
        <v>0.4</v>
      </c>
      <c r="H23" s="189">
        <v>1.5</v>
      </c>
      <c r="I23" s="189">
        <v>0.6</v>
      </c>
      <c r="J23" s="189"/>
      <c r="K23" s="463">
        <f t="shared" si="3"/>
        <v>0.6</v>
      </c>
      <c r="L23" s="40"/>
      <c r="M23" s="189"/>
      <c r="N23" s="189"/>
      <c r="O23" s="461"/>
      <c r="P23" s="463">
        <f t="shared" si="4"/>
        <v>0</v>
      </c>
    </row>
    <row r="24" spans="1:16" ht="12.75">
      <c r="A24" s="30" t="s">
        <v>94</v>
      </c>
      <c r="B24" s="31">
        <v>41</v>
      </c>
      <c r="C24" s="38"/>
      <c r="D24" s="39"/>
      <c r="E24" s="39" t="s">
        <v>205</v>
      </c>
      <c r="F24" s="39" t="s">
        <v>206</v>
      </c>
      <c r="G24" s="40">
        <v>8</v>
      </c>
      <c r="H24" s="189">
        <v>6</v>
      </c>
      <c r="I24" s="189">
        <v>4.5</v>
      </c>
      <c r="J24" s="189"/>
      <c r="K24" s="463">
        <f t="shared" si="3"/>
        <v>4.5</v>
      </c>
      <c r="L24" s="40"/>
      <c r="M24" s="189"/>
      <c r="N24" s="189"/>
      <c r="O24" s="461"/>
      <c r="P24" s="463">
        <f t="shared" si="4"/>
        <v>0</v>
      </c>
    </row>
    <row r="25" spans="1:16" ht="12.75">
      <c r="A25" s="30" t="s">
        <v>97</v>
      </c>
      <c r="B25" s="31">
        <v>41</v>
      </c>
      <c r="C25" s="38"/>
      <c r="D25" s="39"/>
      <c r="E25" s="39" t="s">
        <v>114</v>
      </c>
      <c r="F25" s="39" t="s">
        <v>207</v>
      </c>
      <c r="G25" s="40">
        <v>0</v>
      </c>
      <c r="H25" s="189">
        <v>0</v>
      </c>
      <c r="I25" s="189">
        <v>0</v>
      </c>
      <c r="J25" s="189"/>
      <c r="K25" s="463">
        <f t="shared" si="3"/>
        <v>0</v>
      </c>
      <c r="L25" s="40"/>
      <c r="M25" s="189"/>
      <c r="N25" s="189"/>
      <c r="O25" s="461"/>
      <c r="P25" s="463">
        <f t="shared" si="4"/>
        <v>0</v>
      </c>
    </row>
    <row r="26" spans="1:16" ht="12.75">
      <c r="A26" s="30" t="s">
        <v>100</v>
      </c>
      <c r="B26" s="31">
        <v>41</v>
      </c>
      <c r="C26" s="38"/>
      <c r="D26" s="39"/>
      <c r="E26" s="39" t="s">
        <v>208</v>
      </c>
      <c r="F26" s="39" t="s">
        <v>209</v>
      </c>
      <c r="G26" s="40">
        <v>0</v>
      </c>
      <c r="H26" s="189">
        <v>0</v>
      </c>
      <c r="I26" s="189">
        <v>0</v>
      </c>
      <c r="J26" s="189"/>
      <c r="K26" s="463">
        <f t="shared" si="3"/>
        <v>0</v>
      </c>
      <c r="L26" s="40"/>
      <c r="M26" s="189"/>
      <c r="N26" s="189"/>
      <c r="O26" s="461"/>
      <c r="P26" s="463">
        <f t="shared" si="4"/>
        <v>0</v>
      </c>
    </row>
    <row r="27" spans="1:16" ht="12.75">
      <c r="A27" s="30" t="s">
        <v>103</v>
      </c>
      <c r="B27" s="31">
        <v>41</v>
      </c>
      <c r="C27" s="38"/>
      <c r="D27" s="39"/>
      <c r="E27" s="39" t="s">
        <v>164</v>
      </c>
      <c r="F27" s="39" t="s">
        <v>165</v>
      </c>
      <c r="G27" s="40">
        <v>1</v>
      </c>
      <c r="H27" s="189">
        <v>0.9</v>
      </c>
      <c r="I27" s="189">
        <v>1</v>
      </c>
      <c r="J27" s="189"/>
      <c r="K27" s="463">
        <f t="shared" si="3"/>
        <v>1</v>
      </c>
      <c r="L27" s="40"/>
      <c r="M27" s="189"/>
      <c r="N27" s="189"/>
      <c r="O27" s="461"/>
      <c r="P27" s="463">
        <f t="shared" si="4"/>
        <v>0</v>
      </c>
    </row>
    <row r="28" spans="1:16" ht="12.75">
      <c r="A28" s="30" t="s">
        <v>106</v>
      </c>
      <c r="B28" s="31">
        <v>41</v>
      </c>
      <c r="C28" s="38"/>
      <c r="D28" s="39"/>
      <c r="E28" s="39" t="s">
        <v>166</v>
      </c>
      <c r="F28" s="39" t="s">
        <v>167</v>
      </c>
      <c r="G28" s="40">
        <v>0</v>
      </c>
      <c r="H28" s="189">
        <v>0</v>
      </c>
      <c r="I28" s="189">
        <v>0</v>
      </c>
      <c r="J28" s="189"/>
      <c r="K28" s="463">
        <f t="shared" si="3"/>
        <v>0</v>
      </c>
      <c r="L28" s="40"/>
      <c r="M28" s="189"/>
      <c r="N28" s="189"/>
      <c r="O28" s="461"/>
      <c r="P28" s="463">
        <f t="shared" si="4"/>
        <v>0</v>
      </c>
    </row>
    <row r="29" spans="1:16" ht="12.75">
      <c r="A29" s="30" t="s">
        <v>108</v>
      </c>
      <c r="B29" s="31">
        <v>41</v>
      </c>
      <c r="C29" s="38"/>
      <c r="D29" s="39"/>
      <c r="E29" s="39" t="s">
        <v>130</v>
      </c>
      <c r="F29" s="39" t="s">
        <v>210</v>
      </c>
      <c r="G29" s="40">
        <v>0</v>
      </c>
      <c r="H29" s="189">
        <v>0</v>
      </c>
      <c r="I29" s="189">
        <v>0</v>
      </c>
      <c r="J29" s="189"/>
      <c r="K29" s="463">
        <f t="shared" si="3"/>
        <v>0</v>
      </c>
      <c r="L29" s="40"/>
      <c r="M29" s="189"/>
      <c r="N29" s="189"/>
      <c r="O29" s="461"/>
      <c r="P29" s="463">
        <f t="shared" si="4"/>
        <v>0</v>
      </c>
    </row>
    <row r="30" spans="1:16" ht="12.75">
      <c r="A30" s="30" t="s">
        <v>111</v>
      </c>
      <c r="B30" s="31">
        <v>41</v>
      </c>
      <c r="C30" s="38"/>
      <c r="D30" s="39"/>
      <c r="E30" s="39" t="s">
        <v>211</v>
      </c>
      <c r="F30" s="39" t="s">
        <v>212</v>
      </c>
      <c r="G30" s="40">
        <v>0</v>
      </c>
      <c r="H30" s="189">
        <v>0</v>
      </c>
      <c r="I30" s="189">
        <v>1</v>
      </c>
      <c r="J30" s="189"/>
      <c r="K30" s="463">
        <f t="shared" si="3"/>
        <v>1</v>
      </c>
      <c r="L30" s="40"/>
      <c r="M30" s="189"/>
      <c r="N30" s="189"/>
      <c r="O30" s="461"/>
      <c r="P30" s="463">
        <f t="shared" si="4"/>
        <v>0</v>
      </c>
    </row>
    <row r="31" spans="1:16" ht="12.75">
      <c r="A31" s="30" t="s">
        <v>124</v>
      </c>
      <c r="B31" s="31">
        <v>41</v>
      </c>
      <c r="C31" s="38"/>
      <c r="D31" s="39"/>
      <c r="E31" s="39" t="s">
        <v>213</v>
      </c>
      <c r="F31" s="39" t="s">
        <v>214</v>
      </c>
      <c r="G31" s="40">
        <v>0</v>
      </c>
      <c r="H31" s="189">
        <v>0</v>
      </c>
      <c r="I31" s="189">
        <v>1</v>
      </c>
      <c r="J31" s="189"/>
      <c r="K31" s="463">
        <f t="shared" si="3"/>
        <v>1</v>
      </c>
      <c r="L31" s="40"/>
      <c r="M31" s="189"/>
      <c r="N31" s="189"/>
      <c r="O31" s="461"/>
      <c r="P31" s="463">
        <f t="shared" si="4"/>
        <v>0</v>
      </c>
    </row>
    <row r="32" spans="1:16" ht="12.75">
      <c r="A32" s="30" t="s">
        <v>127</v>
      </c>
      <c r="B32" s="31">
        <v>41</v>
      </c>
      <c r="C32" s="38"/>
      <c r="D32" s="39"/>
      <c r="E32" s="39" t="s">
        <v>215</v>
      </c>
      <c r="F32" s="39" t="s">
        <v>216</v>
      </c>
      <c r="G32" s="40">
        <v>0</v>
      </c>
      <c r="H32" s="189">
        <v>0</v>
      </c>
      <c r="I32" s="189">
        <v>0</v>
      </c>
      <c r="J32" s="189"/>
      <c r="K32" s="463">
        <f t="shared" si="3"/>
        <v>0</v>
      </c>
      <c r="L32" s="40"/>
      <c r="M32" s="189"/>
      <c r="N32" s="189"/>
      <c r="O32" s="461"/>
      <c r="P32" s="463">
        <f t="shared" si="4"/>
        <v>0</v>
      </c>
    </row>
    <row r="33" spans="1:16" ht="12.75">
      <c r="A33" s="30" t="s">
        <v>129</v>
      </c>
      <c r="B33" s="31">
        <v>41</v>
      </c>
      <c r="C33" s="38"/>
      <c r="D33" s="39"/>
      <c r="E33" s="39" t="s">
        <v>92</v>
      </c>
      <c r="F33" s="39" t="s">
        <v>217</v>
      </c>
      <c r="G33" s="40">
        <v>2</v>
      </c>
      <c r="H33" s="189">
        <v>1.8</v>
      </c>
      <c r="I33" s="189">
        <v>4</v>
      </c>
      <c r="J33" s="189"/>
      <c r="K33" s="463">
        <f t="shared" si="3"/>
        <v>4</v>
      </c>
      <c r="L33" s="40"/>
      <c r="M33" s="189"/>
      <c r="N33" s="189"/>
      <c r="O33" s="461"/>
      <c r="P33" s="463">
        <f t="shared" si="4"/>
        <v>0</v>
      </c>
    </row>
    <row r="34" spans="1:16" ht="12.75">
      <c r="A34" s="30" t="s">
        <v>132</v>
      </c>
      <c r="B34" s="31">
        <v>41</v>
      </c>
      <c r="C34" s="38"/>
      <c r="D34" s="39"/>
      <c r="E34" s="39" t="s">
        <v>168</v>
      </c>
      <c r="F34" s="39" t="s">
        <v>218</v>
      </c>
      <c r="G34" s="40">
        <v>4.5</v>
      </c>
      <c r="H34" s="189">
        <v>5.1</v>
      </c>
      <c r="I34" s="189">
        <v>4.5</v>
      </c>
      <c r="J34" s="189"/>
      <c r="K34" s="463">
        <f t="shared" si="3"/>
        <v>4.5</v>
      </c>
      <c r="L34" s="40"/>
      <c r="M34" s="189"/>
      <c r="N34" s="189"/>
      <c r="O34" s="461"/>
      <c r="P34" s="463">
        <f t="shared" si="4"/>
        <v>0</v>
      </c>
    </row>
    <row r="35" spans="1:16" ht="12.75">
      <c r="A35" s="30" t="s">
        <v>135</v>
      </c>
      <c r="B35" s="31">
        <v>41</v>
      </c>
      <c r="C35" s="38"/>
      <c r="D35" s="39"/>
      <c r="E35" s="39" t="s">
        <v>219</v>
      </c>
      <c r="F35" s="39" t="s">
        <v>220</v>
      </c>
      <c r="G35" s="40">
        <v>1.5</v>
      </c>
      <c r="H35" s="189">
        <v>1.2</v>
      </c>
      <c r="I35" s="189">
        <v>1</v>
      </c>
      <c r="J35" s="189"/>
      <c r="K35" s="463">
        <f t="shared" si="3"/>
        <v>1</v>
      </c>
      <c r="L35" s="40"/>
      <c r="M35" s="189"/>
      <c r="N35" s="189"/>
      <c r="O35" s="461"/>
      <c r="P35" s="463">
        <f t="shared" si="4"/>
        <v>0</v>
      </c>
    </row>
    <row r="36" spans="1:16" ht="12.75">
      <c r="A36" s="30" t="s">
        <v>137</v>
      </c>
      <c r="B36" s="31">
        <v>41</v>
      </c>
      <c r="C36" s="38"/>
      <c r="D36" s="39"/>
      <c r="E36" s="39" t="s">
        <v>221</v>
      </c>
      <c r="F36" s="39" t="s">
        <v>222</v>
      </c>
      <c r="G36" s="40">
        <v>1</v>
      </c>
      <c r="H36" s="189">
        <v>0.3</v>
      </c>
      <c r="I36" s="189">
        <v>0.5</v>
      </c>
      <c r="J36" s="189"/>
      <c r="K36" s="463">
        <f t="shared" si="3"/>
        <v>0.5</v>
      </c>
      <c r="L36" s="40"/>
      <c r="M36" s="189"/>
      <c r="N36" s="189"/>
      <c r="O36" s="461"/>
      <c r="P36" s="463">
        <f t="shared" si="4"/>
        <v>0</v>
      </c>
    </row>
    <row r="37" spans="1:16" ht="12.75">
      <c r="A37" s="30" t="s">
        <v>140</v>
      </c>
      <c r="B37" s="31">
        <v>41</v>
      </c>
      <c r="C37" s="38"/>
      <c r="D37" s="39"/>
      <c r="E37" s="39" t="s">
        <v>223</v>
      </c>
      <c r="F37" s="39" t="s">
        <v>224</v>
      </c>
      <c r="G37" s="40">
        <v>0.1</v>
      </c>
      <c r="H37" s="189">
        <v>0</v>
      </c>
      <c r="I37" s="189">
        <v>0.1</v>
      </c>
      <c r="J37" s="189"/>
      <c r="K37" s="463">
        <f t="shared" si="3"/>
        <v>0.1</v>
      </c>
      <c r="L37" s="40"/>
      <c r="M37" s="189"/>
      <c r="N37" s="189"/>
      <c r="O37" s="461"/>
      <c r="P37" s="463">
        <f t="shared" si="4"/>
        <v>0</v>
      </c>
    </row>
    <row r="38" spans="1:16" ht="12.75">
      <c r="A38" s="30" t="s">
        <v>142</v>
      </c>
      <c r="B38" s="31">
        <v>41</v>
      </c>
      <c r="C38" s="38"/>
      <c r="D38" s="39"/>
      <c r="E38" s="39" t="s">
        <v>118</v>
      </c>
      <c r="F38" s="39" t="s">
        <v>225</v>
      </c>
      <c r="G38" s="40">
        <v>0</v>
      </c>
      <c r="H38" s="189">
        <v>0</v>
      </c>
      <c r="I38" s="189">
        <v>0</v>
      </c>
      <c r="J38" s="189"/>
      <c r="K38" s="463">
        <f t="shared" si="3"/>
        <v>0</v>
      </c>
      <c r="L38" s="40"/>
      <c r="M38" s="189"/>
      <c r="N38" s="189"/>
      <c r="O38" s="461"/>
      <c r="P38" s="463">
        <f t="shared" si="4"/>
        <v>0</v>
      </c>
    </row>
    <row r="39" spans="1:16" ht="12.75">
      <c r="A39" s="30" t="s">
        <v>145</v>
      </c>
      <c r="B39" s="31">
        <v>41</v>
      </c>
      <c r="C39" s="38"/>
      <c r="D39" s="39"/>
      <c r="E39" s="39" t="s">
        <v>104</v>
      </c>
      <c r="F39" s="39" t="s">
        <v>970</v>
      </c>
      <c r="G39" s="40">
        <v>1</v>
      </c>
      <c r="H39" s="189">
        <v>1</v>
      </c>
      <c r="I39" s="189">
        <v>1</v>
      </c>
      <c r="J39" s="189"/>
      <c r="K39" s="463">
        <f t="shared" si="3"/>
        <v>1</v>
      </c>
      <c r="L39" s="40"/>
      <c r="M39" s="189"/>
      <c r="N39" s="189"/>
      <c r="O39" s="461"/>
      <c r="P39" s="463">
        <f t="shared" si="4"/>
        <v>0</v>
      </c>
    </row>
    <row r="40" spans="1:16" ht="12.75">
      <c r="A40" s="30" t="s">
        <v>147</v>
      </c>
      <c r="B40" s="31"/>
      <c r="C40" s="38"/>
      <c r="D40" s="39"/>
      <c r="E40" s="39" t="s">
        <v>971</v>
      </c>
      <c r="F40" s="39" t="s">
        <v>96</v>
      </c>
      <c r="G40" s="40">
        <v>0</v>
      </c>
      <c r="H40" s="189">
        <v>0</v>
      </c>
      <c r="I40" s="189">
        <v>0.5</v>
      </c>
      <c r="J40" s="189"/>
      <c r="K40" s="463">
        <f t="shared" si="3"/>
        <v>0.5</v>
      </c>
      <c r="L40" s="40"/>
      <c r="M40" s="189"/>
      <c r="N40" s="189"/>
      <c r="O40" s="461"/>
      <c r="P40" s="463">
        <f t="shared" si="4"/>
        <v>0</v>
      </c>
    </row>
    <row r="41" spans="1:16" ht="12.75">
      <c r="A41" s="30" t="s">
        <v>148</v>
      </c>
      <c r="B41" s="31">
        <v>41</v>
      </c>
      <c r="C41" s="38"/>
      <c r="D41" s="39"/>
      <c r="E41" s="39" t="s">
        <v>226</v>
      </c>
      <c r="F41" s="39" t="s">
        <v>227</v>
      </c>
      <c r="G41" s="40">
        <v>0</v>
      </c>
      <c r="H41" s="189">
        <v>0</v>
      </c>
      <c r="I41" s="189">
        <v>0</v>
      </c>
      <c r="J41" s="189"/>
      <c r="K41" s="463">
        <f t="shared" si="3"/>
        <v>0</v>
      </c>
      <c r="L41" s="40"/>
      <c r="M41" s="189"/>
      <c r="N41" s="189"/>
      <c r="O41" s="461"/>
      <c r="P41" s="463">
        <f t="shared" si="4"/>
        <v>0</v>
      </c>
    </row>
    <row r="42" spans="1:16" ht="12.75">
      <c r="A42" s="30" t="s">
        <v>149</v>
      </c>
      <c r="B42" s="31">
        <v>41</v>
      </c>
      <c r="C42" s="38"/>
      <c r="D42" s="39"/>
      <c r="E42" s="39" t="s">
        <v>228</v>
      </c>
      <c r="F42" s="39" t="s">
        <v>229</v>
      </c>
      <c r="G42" s="40">
        <v>0</v>
      </c>
      <c r="H42" s="189">
        <v>0</v>
      </c>
      <c r="I42" s="189">
        <v>0</v>
      </c>
      <c r="J42" s="189"/>
      <c r="K42" s="463">
        <f t="shared" si="3"/>
        <v>0</v>
      </c>
      <c r="L42" s="40"/>
      <c r="M42" s="189"/>
      <c r="N42" s="189"/>
      <c r="O42" s="461"/>
      <c r="P42" s="463">
        <f t="shared" si="4"/>
        <v>0</v>
      </c>
    </row>
    <row r="43" spans="1:16" ht="12.75">
      <c r="A43" s="30" t="s">
        <v>152</v>
      </c>
      <c r="B43" s="31"/>
      <c r="C43" s="38"/>
      <c r="D43" s="35" t="s">
        <v>231</v>
      </c>
      <c r="E43" s="830" t="s">
        <v>232</v>
      </c>
      <c r="F43" s="830"/>
      <c r="G43" s="36">
        <f aca="true" t="shared" si="5" ref="G43:P43">SUM(G44:G47)</f>
        <v>1.1</v>
      </c>
      <c r="H43" s="186">
        <f>SUM(H44:H47)</f>
        <v>0.6000000000000001</v>
      </c>
      <c r="I43" s="186">
        <f>SUM(I44:I47)</f>
        <v>1.4000000000000001</v>
      </c>
      <c r="J43" s="186">
        <f>SUM(J44:J47)</f>
        <v>0</v>
      </c>
      <c r="K43" s="201">
        <f>SUM(K44:K47)</f>
        <v>1.4000000000000001</v>
      </c>
      <c r="L43" s="36">
        <f t="shared" si="5"/>
        <v>0</v>
      </c>
      <c r="M43" s="186">
        <f t="shared" si="5"/>
        <v>0</v>
      </c>
      <c r="N43" s="186">
        <f t="shared" si="5"/>
        <v>0</v>
      </c>
      <c r="O43" s="186">
        <f t="shared" si="5"/>
        <v>0</v>
      </c>
      <c r="P43" s="201">
        <f t="shared" si="5"/>
        <v>0</v>
      </c>
    </row>
    <row r="44" spans="1:16" ht="12.75">
      <c r="A44" s="30" t="s">
        <v>153</v>
      </c>
      <c r="B44" s="31">
        <v>41</v>
      </c>
      <c r="C44" s="38"/>
      <c r="D44" s="39"/>
      <c r="E44" s="39" t="s">
        <v>233</v>
      </c>
      <c r="F44" s="39" t="s">
        <v>234</v>
      </c>
      <c r="G44" s="40">
        <v>0.5</v>
      </c>
      <c r="H44" s="189">
        <v>0</v>
      </c>
      <c r="I44" s="189">
        <v>0.5</v>
      </c>
      <c r="J44" s="189"/>
      <c r="K44" s="463">
        <f>I44+J44</f>
        <v>0.5</v>
      </c>
      <c r="L44" s="40"/>
      <c r="M44" s="189"/>
      <c r="N44" s="189"/>
      <c r="O44" s="461"/>
      <c r="P44" s="463">
        <f>N44+O44</f>
        <v>0</v>
      </c>
    </row>
    <row r="45" spans="1:16" ht="12.75">
      <c r="A45" s="30" t="s">
        <v>186</v>
      </c>
      <c r="B45" s="31">
        <v>41</v>
      </c>
      <c r="C45" s="38"/>
      <c r="D45" s="39"/>
      <c r="E45" s="39" t="s">
        <v>104</v>
      </c>
      <c r="F45" s="39" t="s">
        <v>235</v>
      </c>
      <c r="G45" s="40">
        <v>0.3</v>
      </c>
      <c r="H45" s="189">
        <v>0.3</v>
      </c>
      <c r="I45" s="189">
        <v>0.3</v>
      </c>
      <c r="J45" s="189"/>
      <c r="K45" s="463">
        <f>I45+J45</f>
        <v>0.3</v>
      </c>
      <c r="L45" s="40"/>
      <c r="M45" s="189"/>
      <c r="N45" s="189"/>
      <c r="O45" s="461"/>
      <c r="P45" s="463">
        <f>N45+O45</f>
        <v>0</v>
      </c>
    </row>
    <row r="46" spans="1:16" ht="12.75">
      <c r="A46" s="30" t="s">
        <v>189</v>
      </c>
      <c r="B46" s="31">
        <v>41</v>
      </c>
      <c r="C46" s="38"/>
      <c r="D46" s="39"/>
      <c r="E46" s="39" t="s">
        <v>95</v>
      </c>
      <c r="F46" s="39" t="s">
        <v>96</v>
      </c>
      <c r="G46" s="40">
        <v>0.1</v>
      </c>
      <c r="H46" s="189">
        <v>0.1</v>
      </c>
      <c r="I46" s="189">
        <v>0.3</v>
      </c>
      <c r="J46" s="189"/>
      <c r="K46" s="463">
        <f>I46+J46</f>
        <v>0.3</v>
      </c>
      <c r="L46" s="40"/>
      <c r="M46" s="189"/>
      <c r="N46" s="189"/>
      <c r="O46" s="461"/>
      <c r="P46" s="463">
        <f>N46+O46</f>
        <v>0</v>
      </c>
    </row>
    <row r="47" spans="1:16" ht="12.75">
      <c r="A47" s="30" t="s">
        <v>192</v>
      </c>
      <c r="B47" s="31">
        <v>41</v>
      </c>
      <c r="C47" s="38"/>
      <c r="D47" s="39"/>
      <c r="E47" s="39" t="s">
        <v>236</v>
      </c>
      <c r="F47" s="39" t="s">
        <v>237</v>
      </c>
      <c r="G47" s="40">
        <v>0.2</v>
      </c>
      <c r="H47" s="189">
        <v>0.2</v>
      </c>
      <c r="I47" s="189">
        <v>0.3</v>
      </c>
      <c r="J47" s="189"/>
      <c r="K47" s="463">
        <f>I47+J47</f>
        <v>0.3</v>
      </c>
      <c r="L47" s="40"/>
      <c r="M47" s="189"/>
      <c r="N47" s="189"/>
      <c r="O47" s="461"/>
      <c r="P47" s="463">
        <f>N47+O47</f>
        <v>0</v>
      </c>
    </row>
    <row r="48" spans="1:16" ht="12.75">
      <c r="A48" s="30" t="s">
        <v>195</v>
      </c>
      <c r="B48" s="31"/>
      <c r="C48" s="32" t="s">
        <v>238</v>
      </c>
      <c r="D48" s="818" t="s">
        <v>239</v>
      </c>
      <c r="E48" s="818"/>
      <c r="F48" s="818"/>
      <c r="G48" s="190">
        <f aca="true" t="shared" si="6" ref="G48:P49">SUM(G49)</f>
        <v>0</v>
      </c>
      <c r="H48" s="191">
        <f t="shared" si="6"/>
        <v>0</v>
      </c>
      <c r="I48" s="191">
        <f t="shared" si="6"/>
        <v>0</v>
      </c>
      <c r="J48" s="191">
        <f t="shared" si="6"/>
        <v>0</v>
      </c>
      <c r="K48" s="226">
        <f t="shared" si="6"/>
        <v>0</v>
      </c>
      <c r="L48" s="190">
        <f t="shared" si="6"/>
        <v>0</v>
      </c>
      <c r="M48" s="191">
        <f t="shared" si="6"/>
        <v>0</v>
      </c>
      <c r="N48" s="191">
        <f t="shared" si="6"/>
        <v>0</v>
      </c>
      <c r="O48" s="191">
        <f t="shared" si="6"/>
        <v>0</v>
      </c>
      <c r="P48" s="751">
        <f t="shared" si="6"/>
        <v>0</v>
      </c>
    </row>
    <row r="49" spans="1:16" ht="12.75">
      <c r="A49" s="30" t="s">
        <v>197</v>
      </c>
      <c r="B49" s="31"/>
      <c r="C49" s="38"/>
      <c r="D49" s="35" t="s">
        <v>240</v>
      </c>
      <c r="E49" s="830" t="s">
        <v>241</v>
      </c>
      <c r="F49" s="830"/>
      <c r="G49" s="36">
        <f t="shared" si="6"/>
        <v>0</v>
      </c>
      <c r="H49" s="186">
        <f>SUM(H50)</f>
        <v>0</v>
      </c>
      <c r="I49" s="186">
        <f t="shared" si="6"/>
        <v>0</v>
      </c>
      <c r="J49" s="186">
        <f t="shared" si="6"/>
        <v>0</v>
      </c>
      <c r="K49" s="201">
        <f t="shared" si="6"/>
        <v>0</v>
      </c>
      <c r="L49" s="36">
        <f t="shared" si="6"/>
        <v>0</v>
      </c>
      <c r="M49" s="186">
        <f t="shared" si="6"/>
        <v>0</v>
      </c>
      <c r="N49" s="186">
        <f t="shared" si="6"/>
        <v>0</v>
      </c>
      <c r="O49" s="186">
        <f t="shared" si="6"/>
        <v>0</v>
      </c>
      <c r="P49" s="201">
        <f t="shared" si="6"/>
        <v>0</v>
      </c>
    </row>
    <row r="50" spans="1:16" ht="12.75">
      <c r="A50" s="30" t="s">
        <v>242</v>
      </c>
      <c r="B50" s="31">
        <v>41</v>
      </c>
      <c r="C50" s="38"/>
      <c r="D50" s="39"/>
      <c r="E50" s="39" t="s">
        <v>95</v>
      </c>
      <c r="F50" s="39" t="s">
        <v>96</v>
      </c>
      <c r="G50" s="40">
        <v>0</v>
      </c>
      <c r="H50" s="189">
        <v>0</v>
      </c>
      <c r="I50" s="189">
        <v>0</v>
      </c>
      <c r="J50" s="189"/>
      <c r="K50" s="463">
        <f>I50+J50</f>
        <v>0</v>
      </c>
      <c r="L50" s="40"/>
      <c r="M50" s="189"/>
      <c r="N50" s="189"/>
      <c r="O50" s="461"/>
      <c r="P50" s="463">
        <f>N50+O50</f>
        <v>0</v>
      </c>
    </row>
    <row r="51" spans="1:16" ht="12.75">
      <c r="A51" s="30" t="s">
        <v>243</v>
      </c>
      <c r="B51" s="31" t="s">
        <v>244</v>
      </c>
      <c r="C51" s="32" t="s">
        <v>245</v>
      </c>
      <c r="D51" s="818" t="s">
        <v>246</v>
      </c>
      <c r="E51" s="818"/>
      <c r="F51" s="818"/>
      <c r="G51" s="190">
        <f aca="true" t="shared" si="7" ref="G51:P51">SUM(G52+G77)</f>
        <v>33.99999999999999</v>
      </c>
      <c r="H51" s="191">
        <f t="shared" si="7"/>
        <v>32.2</v>
      </c>
      <c r="I51" s="191">
        <f t="shared" si="7"/>
        <v>28.5</v>
      </c>
      <c r="J51" s="191">
        <f t="shared" si="7"/>
        <v>-1.2000000000000002</v>
      </c>
      <c r="K51" s="226">
        <f t="shared" si="7"/>
        <v>27.3</v>
      </c>
      <c r="L51" s="190">
        <f t="shared" si="7"/>
        <v>0</v>
      </c>
      <c r="M51" s="191">
        <f t="shared" si="7"/>
        <v>0</v>
      </c>
      <c r="N51" s="191">
        <f t="shared" si="7"/>
        <v>0</v>
      </c>
      <c r="O51" s="191">
        <f t="shared" si="7"/>
        <v>0</v>
      </c>
      <c r="P51" s="751">
        <f t="shared" si="7"/>
        <v>0</v>
      </c>
    </row>
    <row r="52" spans="1:16" ht="12.75">
      <c r="A52" s="30" t="s">
        <v>247</v>
      </c>
      <c r="B52" s="31"/>
      <c r="C52" s="38"/>
      <c r="D52" s="35" t="s">
        <v>248</v>
      </c>
      <c r="E52" s="830" t="s">
        <v>249</v>
      </c>
      <c r="F52" s="830"/>
      <c r="G52" s="36">
        <f aca="true" t="shared" si="8" ref="G52:P52">SUM(G56+G53)</f>
        <v>21.899999999999995</v>
      </c>
      <c r="H52" s="186">
        <f t="shared" si="8"/>
        <v>23.900000000000006</v>
      </c>
      <c r="I52" s="186">
        <f t="shared" si="8"/>
        <v>23.7</v>
      </c>
      <c r="J52" s="186">
        <f t="shared" si="8"/>
        <v>2</v>
      </c>
      <c r="K52" s="201">
        <f t="shared" si="8"/>
        <v>25.7</v>
      </c>
      <c r="L52" s="36">
        <f t="shared" si="8"/>
        <v>0</v>
      </c>
      <c r="M52" s="186">
        <f t="shared" si="8"/>
        <v>0</v>
      </c>
      <c r="N52" s="186">
        <f t="shared" si="8"/>
        <v>0</v>
      </c>
      <c r="O52" s="186">
        <f t="shared" si="8"/>
        <v>0</v>
      </c>
      <c r="P52" s="201">
        <f t="shared" si="8"/>
        <v>0</v>
      </c>
    </row>
    <row r="53" spans="1:16" ht="12.75">
      <c r="A53" s="30" t="s">
        <v>250</v>
      </c>
      <c r="B53" s="31"/>
      <c r="C53" s="38"/>
      <c r="D53" s="39"/>
      <c r="E53" s="865" t="s">
        <v>273</v>
      </c>
      <c r="F53" s="866"/>
      <c r="G53" s="187">
        <f aca="true" t="shared" si="9" ref="G53:P53">SUM(G54:G55)</f>
        <v>0</v>
      </c>
      <c r="H53" s="188">
        <f>SUM(H54:H55)</f>
        <v>0</v>
      </c>
      <c r="I53" s="188">
        <f>SUM(I54:I55)</f>
        <v>0</v>
      </c>
      <c r="J53" s="188">
        <f>SUM(J54:J55)</f>
        <v>2</v>
      </c>
      <c r="K53" s="437">
        <f>SUM(K54:K55)</f>
        <v>2</v>
      </c>
      <c r="L53" s="187">
        <f t="shared" si="9"/>
        <v>0</v>
      </c>
      <c r="M53" s="188">
        <f t="shared" si="9"/>
        <v>0</v>
      </c>
      <c r="N53" s="188">
        <f t="shared" si="9"/>
        <v>0</v>
      </c>
      <c r="O53" s="188">
        <f t="shared" si="9"/>
        <v>0</v>
      </c>
      <c r="P53" s="437">
        <f t="shared" si="9"/>
        <v>0</v>
      </c>
    </row>
    <row r="54" spans="1:24" ht="12.75">
      <c r="A54" s="30" t="s">
        <v>252</v>
      </c>
      <c r="B54" s="31">
        <v>52</v>
      </c>
      <c r="C54" s="38"/>
      <c r="D54" s="39"/>
      <c r="E54" s="579">
        <v>713003</v>
      </c>
      <c r="F54" s="228" t="s">
        <v>275</v>
      </c>
      <c r="G54" s="199">
        <v>0</v>
      </c>
      <c r="H54" s="200">
        <v>0</v>
      </c>
      <c r="I54" s="189">
        <v>0</v>
      </c>
      <c r="J54" s="189"/>
      <c r="K54" s="463">
        <f>I54+J54</f>
        <v>0</v>
      </c>
      <c r="L54" s="308"/>
      <c r="M54" s="203"/>
      <c r="N54" s="203"/>
      <c r="O54" s="461"/>
      <c r="P54" s="463">
        <f>N54+O54</f>
        <v>0</v>
      </c>
      <c r="R54" s="810" t="s">
        <v>1041</v>
      </c>
      <c r="S54" s="811"/>
      <c r="T54" s="811"/>
      <c r="U54" s="811"/>
      <c r="V54" s="811"/>
      <c r="W54" s="811"/>
      <c r="X54" s="811"/>
    </row>
    <row r="55" spans="1:24" ht="12.75">
      <c r="A55" s="30" t="s">
        <v>253</v>
      </c>
      <c r="B55" s="31">
        <v>41</v>
      </c>
      <c r="C55" s="38"/>
      <c r="D55" s="39"/>
      <c r="E55" s="579">
        <v>635004</v>
      </c>
      <c r="F55" s="228" t="s">
        <v>277</v>
      </c>
      <c r="G55" s="199">
        <v>0</v>
      </c>
      <c r="H55" s="200">
        <v>0</v>
      </c>
      <c r="I55" s="189">
        <v>0</v>
      </c>
      <c r="J55" s="189">
        <v>2</v>
      </c>
      <c r="K55" s="463">
        <f>I55+J55</f>
        <v>2</v>
      </c>
      <c r="L55" s="199"/>
      <c r="M55" s="200"/>
      <c r="N55" s="200"/>
      <c r="O55" s="461"/>
      <c r="P55" s="463">
        <f>N55+O55</f>
        <v>0</v>
      </c>
      <c r="R55" s="811"/>
      <c r="S55" s="811"/>
      <c r="T55" s="811"/>
      <c r="U55" s="811"/>
      <c r="V55" s="811"/>
      <c r="W55" s="811"/>
      <c r="X55" s="811"/>
    </row>
    <row r="56" spans="1:24" ht="12.75">
      <c r="A56" s="30" t="s">
        <v>254</v>
      </c>
      <c r="B56" s="31"/>
      <c r="C56" s="38"/>
      <c r="D56" s="39"/>
      <c r="E56" s="834" t="s">
        <v>251</v>
      </c>
      <c r="F56" s="834"/>
      <c r="G56" s="187">
        <f aca="true" t="shared" si="10" ref="G56:P56">SUM(G57:G76)</f>
        <v>21.899999999999995</v>
      </c>
      <c r="H56" s="188">
        <f t="shared" si="10"/>
        <v>23.900000000000006</v>
      </c>
      <c r="I56" s="188">
        <f t="shared" si="10"/>
        <v>23.7</v>
      </c>
      <c r="J56" s="188">
        <f t="shared" si="10"/>
        <v>0</v>
      </c>
      <c r="K56" s="437">
        <f t="shared" si="10"/>
        <v>23.7</v>
      </c>
      <c r="L56" s="187">
        <f t="shared" si="10"/>
        <v>0</v>
      </c>
      <c r="M56" s="188">
        <f t="shared" si="10"/>
        <v>0</v>
      </c>
      <c r="N56" s="188">
        <f t="shared" si="10"/>
        <v>0</v>
      </c>
      <c r="O56" s="188">
        <f t="shared" si="10"/>
        <v>0</v>
      </c>
      <c r="P56" s="437">
        <f t="shared" si="10"/>
        <v>0</v>
      </c>
      <c r="R56" s="811"/>
      <c r="S56" s="811"/>
      <c r="T56" s="811"/>
      <c r="U56" s="811"/>
      <c r="V56" s="811"/>
      <c r="W56" s="811"/>
      <c r="X56" s="811"/>
    </row>
    <row r="57" spans="1:16" ht="12.75">
      <c r="A57" s="30" t="s">
        <v>255</v>
      </c>
      <c r="B57" s="137">
        <v>41</v>
      </c>
      <c r="C57" s="56"/>
      <c r="D57" s="61"/>
      <c r="E57" s="61" t="s">
        <v>59</v>
      </c>
      <c r="F57" s="61" t="s">
        <v>60</v>
      </c>
      <c r="G57" s="199">
        <v>8.9</v>
      </c>
      <c r="H57" s="200">
        <v>10.8</v>
      </c>
      <c r="I57" s="189">
        <v>9</v>
      </c>
      <c r="J57" s="189"/>
      <c r="K57" s="463">
        <f>I57+J57</f>
        <v>9</v>
      </c>
      <c r="L57" s="199"/>
      <c r="M57" s="200"/>
      <c r="N57" s="200"/>
      <c r="O57" s="461"/>
      <c r="P57" s="463">
        <f>N57+O57</f>
        <v>0</v>
      </c>
    </row>
    <row r="58" spans="1:16" ht="12.75">
      <c r="A58" s="30" t="s">
        <v>256</v>
      </c>
      <c r="B58" s="31">
        <v>41</v>
      </c>
      <c r="C58" s="38"/>
      <c r="D58" s="39"/>
      <c r="E58" s="39" t="s">
        <v>61</v>
      </c>
      <c r="F58" s="39" t="s">
        <v>62</v>
      </c>
      <c r="G58" s="40">
        <v>1.8</v>
      </c>
      <c r="H58" s="189">
        <v>1.8</v>
      </c>
      <c r="I58" s="189">
        <v>1.5</v>
      </c>
      <c r="J58" s="189"/>
      <c r="K58" s="463">
        <f aca="true" t="shared" si="11" ref="K58:K76">I58+J58</f>
        <v>1.5</v>
      </c>
      <c r="L58" s="40"/>
      <c r="M58" s="189"/>
      <c r="N58" s="189"/>
      <c r="O58" s="461"/>
      <c r="P58" s="463">
        <f aca="true" t="shared" si="12" ref="P58:P76">N58+O58</f>
        <v>0</v>
      </c>
    </row>
    <row r="59" spans="1:16" ht="12.75">
      <c r="A59" s="30" t="s">
        <v>257</v>
      </c>
      <c r="B59" s="31">
        <v>41</v>
      </c>
      <c r="C59" s="38"/>
      <c r="D59" s="39"/>
      <c r="E59" s="39" t="s">
        <v>203</v>
      </c>
      <c r="F59" s="39" t="s">
        <v>204</v>
      </c>
      <c r="G59" s="40">
        <v>0</v>
      </c>
      <c r="H59" s="189">
        <v>0.1</v>
      </c>
      <c r="I59" s="189">
        <v>0</v>
      </c>
      <c r="J59" s="189"/>
      <c r="K59" s="463">
        <f t="shared" si="11"/>
        <v>0</v>
      </c>
      <c r="L59" s="40"/>
      <c r="M59" s="189"/>
      <c r="N59" s="189"/>
      <c r="O59" s="461"/>
      <c r="P59" s="463">
        <f t="shared" si="12"/>
        <v>0</v>
      </c>
    </row>
    <row r="60" spans="1:24" ht="12.75">
      <c r="A60" s="30" t="s">
        <v>258</v>
      </c>
      <c r="B60" s="31">
        <v>41</v>
      </c>
      <c r="C60" s="38"/>
      <c r="D60" s="39"/>
      <c r="E60" s="39" t="s">
        <v>63</v>
      </c>
      <c r="F60" s="39" t="s">
        <v>64</v>
      </c>
      <c r="G60" s="40">
        <v>0</v>
      </c>
      <c r="H60" s="189">
        <v>0.3</v>
      </c>
      <c r="I60" s="189">
        <v>0.5</v>
      </c>
      <c r="J60" s="189"/>
      <c r="K60" s="463">
        <f t="shared" si="11"/>
        <v>0.5</v>
      </c>
      <c r="L60" s="40"/>
      <c r="M60" s="189"/>
      <c r="N60" s="189"/>
      <c r="O60" s="461"/>
      <c r="P60" s="463">
        <f t="shared" si="12"/>
        <v>0</v>
      </c>
      <c r="R60" s="810" t="s">
        <v>1043</v>
      </c>
      <c r="S60" s="811"/>
      <c r="T60" s="811"/>
      <c r="U60" s="811"/>
      <c r="V60" s="811"/>
      <c r="W60" s="811"/>
      <c r="X60" s="811"/>
    </row>
    <row r="61" spans="1:24" ht="12.75">
      <c r="A61" s="30" t="s">
        <v>259</v>
      </c>
      <c r="B61" s="31">
        <v>41</v>
      </c>
      <c r="C61" s="38"/>
      <c r="D61" s="39"/>
      <c r="E61" s="39" t="s">
        <v>65</v>
      </c>
      <c r="F61" s="39" t="s">
        <v>66</v>
      </c>
      <c r="G61" s="40">
        <v>1</v>
      </c>
      <c r="H61" s="189">
        <v>1.4</v>
      </c>
      <c r="I61" s="189">
        <v>1.3</v>
      </c>
      <c r="J61" s="189"/>
      <c r="K61" s="463">
        <f t="shared" si="11"/>
        <v>1.3</v>
      </c>
      <c r="L61" s="40"/>
      <c r="M61" s="189"/>
      <c r="N61" s="189"/>
      <c r="O61" s="461"/>
      <c r="P61" s="463">
        <f t="shared" si="12"/>
        <v>0</v>
      </c>
      <c r="R61" s="811"/>
      <c r="S61" s="811"/>
      <c r="T61" s="811"/>
      <c r="U61" s="811"/>
      <c r="V61" s="811"/>
      <c r="W61" s="811"/>
      <c r="X61" s="811"/>
    </row>
    <row r="62" spans="1:24" ht="12.75">
      <c r="A62" s="30" t="s">
        <v>260</v>
      </c>
      <c r="B62" s="31">
        <v>41</v>
      </c>
      <c r="C62" s="38"/>
      <c r="D62" s="39"/>
      <c r="E62" s="39" t="s">
        <v>67</v>
      </c>
      <c r="F62" s="39" t="s">
        <v>68</v>
      </c>
      <c r="G62" s="40">
        <v>0.2</v>
      </c>
      <c r="H62" s="189">
        <v>0.2</v>
      </c>
      <c r="I62" s="189">
        <v>0.2</v>
      </c>
      <c r="J62" s="189"/>
      <c r="K62" s="463">
        <f t="shared" si="11"/>
        <v>0.2</v>
      </c>
      <c r="L62" s="40"/>
      <c r="M62" s="189"/>
      <c r="N62" s="189"/>
      <c r="O62" s="461"/>
      <c r="P62" s="463">
        <f t="shared" si="12"/>
        <v>0</v>
      </c>
      <c r="R62" s="811"/>
      <c r="S62" s="811"/>
      <c r="T62" s="811"/>
      <c r="U62" s="811"/>
      <c r="V62" s="811"/>
      <c r="W62" s="811"/>
      <c r="X62" s="811"/>
    </row>
    <row r="63" spans="1:16" ht="12.75">
      <c r="A63" s="30" t="s">
        <v>261</v>
      </c>
      <c r="B63" s="31">
        <v>41</v>
      </c>
      <c r="C63" s="38"/>
      <c r="D63" s="39"/>
      <c r="E63" s="39" t="s">
        <v>69</v>
      </c>
      <c r="F63" s="39" t="s">
        <v>70</v>
      </c>
      <c r="G63" s="40">
        <v>1.6</v>
      </c>
      <c r="H63" s="189">
        <v>1.9</v>
      </c>
      <c r="I63" s="189">
        <v>1.8</v>
      </c>
      <c r="J63" s="189"/>
      <c r="K63" s="463">
        <f t="shared" si="11"/>
        <v>1.8</v>
      </c>
      <c r="L63" s="40"/>
      <c r="M63" s="189"/>
      <c r="N63" s="189"/>
      <c r="O63" s="461"/>
      <c r="P63" s="463">
        <f t="shared" si="12"/>
        <v>0</v>
      </c>
    </row>
    <row r="64" spans="1:16" ht="12.75">
      <c r="A64" s="30" t="s">
        <v>262</v>
      </c>
      <c r="B64" s="31">
        <v>41</v>
      </c>
      <c r="C64" s="38"/>
      <c r="D64" s="39"/>
      <c r="E64" s="39" t="s">
        <v>71</v>
      </c>
      <c r="F64" s="39" t="s">
        <v>72</v>
      </c>
      <c r="G64" s="40">
        <v>0.1</v>
      </c>
      <c r="H64" s="189">
        <v>0.1</v>
      </c>
      <c r="I64" s="189">
        <v>0.1</v>
      </c>
      <c r="J64" s="189"/>
      <c r="K64" s="463">
        <f t="shared" si="11"/>
        <v>0.1</v>
      </c>
      <c r="L64" s="40"/>
      <c r="M64" s="189"/>
      <c r="N64" s="189"/>
      <c r="O64" s="461"/>
      <c r="P64" s="463">
        <f t="shared" si="12"/>
        <v>0</v>
      </c>
    </row>
    <row r="65" spans="1:16" ht="12.75">
      <c r="A65" s="30" t="s">
        <v>263</v>
      </c>
      <c r="B65" s="31">
        <v>41</v>
      </c>
      <c r="C65" s="38"/>
      <c r="D65" s="39"/>
      <c r="E65" s="39" t="s">
        <v>74</v>
      </c>
      <c r="F65" s="39" t="s">
        <v>75</v>
      </c>
      <c r="G65" s="40">
        <v>0.4</v>
      </c>
      <c r="H65" s="189">
        <v>0.4</v>
      </c>
      <c r="I65" s="189">
        <v>0.3</v>
      </c>
      <c r="J65" s="189"/>
      <c r="K65" s="463">
        <f t="shared" si="11"/>
        <v>0.3</v>
      </c>
      <c r="L65" s="40"/>
      <c r="M65" s="189"/>
      <c r="N65" s="189"/>
      <c r="O65" s="461"/>
      <c r="P65" s="463">
        <f t="shared" si="12"/>
        <v>0</v>
      </c>
    </row>
    <row r="66" spans="1:16" ht="12.75">
      <c r="A66" s="30" t="s">
        <v>264</v>
      </c>
      <c r="B66" s="31">
        <v>41</v>
      </c>
      <c r="C66" s="38"/>
      <c r="D66" s="39"/>
      <c r="E66" s="39" t="s">
        <v>77</v>
      </c>
      <c r="F66" s="39" t="s">
        <v>78</v>
      </c>
      <c r="G66" s="40">
        <v>0.1</v>
      </c>
      <c r="H66" s="189">
        <v>0.1</v>
      </c>
      <c r="I66" s="189">
        <v>0.1</v>
      </c>
      <c r="J66" s="189"/>
      <c r="K66" s="463">
        <f t="shared" si="11"/>
        <v>0.1</v>
      </c>
      <c r="L66" s="40"/>
      <c r="M66" s="189"/>
      <c r="N66" s="189"/>
      <c r="O66" s="461"/>
      <c r="P66" s="463">
        <f t="shared" si="12"/>
        <v>0</v>
      </c>
    </row>
    <row r="67" spans="1:16" ht="12.75">
      <c r="A67" s="30" t="s">
        <v>265</v>
      </c>
      <c r="B67" s="31">
        <v>41</v>
      </c>
      <c r="C67" s="38"/>
      <c r="D67" s="39"/>
      <c r="E67" s="39" t="s">
        <v>83</v>
      </c>
      <c r="F67" s="39" t="s">
        <v>84</v>
      </c>
      <c r="G67" s="40">
        <v>0.5</v>
      </c>
      <c r="H67" s="189">
        <v>0.6</v>
      </c>
      <c r="I67" s="189">
        <v>0.5</v>
      </c>
      <c r="J67" s="189"/>
      <c r="K67" s="463">
        <f t="shared" si="11"/>
        <v>0.5</v>
      </c>
      <c r="L67" s="40"/>
      <c r="M67" s="189"/>
      <c r="N67" s="189"/>
      <c r="O67" s="461"/>
      <c r="P67" s="463">
        <f t="shared" si="12"/>
        <v>0</v>
      </c>
    </row>
    <row r="68" spans="1:16" ht="12.75">
      <c r="A68" s="30" t="s">
        <v>266</v>
      </c>
      <c r="B68" s="31">
        <v>41</v>
      </c>
      <c r="C68" s="38"/>
      <c r="D68" s="39"/>
      <c r="E68" s="39" t="s">
        <v>86</v>
      </c>
      <c r="F68" s="39" t="s">
        <v>87</v>
      </c>
      <c r="G68" s="40">
        <v>0.2</v>
      </c>
      <c r="H68" s="189">
        <v>0.1</v>
      </c>
      <c r="I68" s="189">
        <v>0.1</v>
      </c>
      <c r="J68" s="189"/>
      <c r="K68" s="463">
        <f t="shared" si="11"/>
        <v>0.1</v>
      </c>
      <c r="L68" s="40"/>
      <c r="M68" s="189"/>
      <c r="N68" s="189"/>
      <c r="O68" s="461"/>
      <c r="P68" s="463">
        <f t="shared" si="12"/>
        <v>0</v>
      </c>
    </row>
    <row r="69" spans="1:16" ht="12.75">
      <c r="A69" s="30" t="s">
        <v>267</v>
      </c>
      <c r="B69" s="31">
        <v>41</v>
      </c>
      <c r="C69" s="38"/>
      <c r="D69" s="39"/>
      <c r="E69" s="39" t="s">
        <v>89</v>
      </c>
      <c r="F69" s="39" t="s">
        <v>90</v>
      </c>
      <c r="G69" s="40">
        <v>0.1</v>
      </c>
      <c r="H69" s="189">
        <v>0.2</v>
      </c>
      <c r="I69" s="189">
        <v>0.2</v>
      </c>
      <c r="J69" s="189"/>
      <c r="K69" s="463">
        <f t="shared" si="11"/>
        <v>0.2</v>
      </c>
      <c r="L69" s="40"/>
      <c r="M69" s="189"/>
      <c r="N69" s="189"/>
      <c r="O69" s="461"/>
      <c r="P69" s="463">
        <f t="shared" si="12"/>
        <v>0</v>
      </c>
    </row>
    <row r="70" spans="1:16" ht="12.75">
      <c r="A70" s="30" t="s">
        <v>268</v>
      </c>
      <c r="B70" s="31">
        <v>41</v>
      </c>
      <c r="C70" s="38"/>
      <c r="D70" s="39"/>
      <c r="E70" s="39" t="s">
        <v>205</v>
      </c>
      <c r="F70" s="39" t="s">
        <v>206</v>
      </c>
      <c r="G70" s="40">
        <v>1.2</v>
      </c>
      <c r="H70" s="189">
        <v>0.3</v>
      </c>
      <c r="I70" s="189">
        <v>0.3</v>
      </c>
      <c r="J70" s="189"/>
      <c r="K70" s="463">
        <f t="shared" si="11"/>
        <v>0.3</v>
      </c>
      <c r="L70" s="40"/>
      <c r="M70" s="189"/>
      <c r="N70" s="189"/>
      <c r="O70" s="446"/>
      <c r="P70" s="463">
        <f t="shared" si="12"/>
        <v>0</v>
      </c>
    </row>
    <row r="71" spans="1:16" ht="12.75">
      <c r="A71" s="30" t="s">
        <v>269</v>
      </c>
      <c r="B71" s="31">
        <v>41</v>
      </c>
      <c r="C71" s="38"/>
      <c r="D71" s="39"/>
      <c r="E71" s="39" t="s">
        <v>114</v>
      </c>
      <c r="F71" s="39" t="s">
        <v>207</v>
      </c>
      <c r="G71" s="40">
        <v>0</v>
      </c>
      <c r="H71" s="189">
        <v>0</v>
      </c>
      <c r="I71" s="189">
        <v>0</v>
      </c>
      <c r="J71" s="189"/>
      <c r="K71" s="463">
        <f t="shared" si="11"/>
        <v>0</v>
      </c>
      <c r="L71" s="40"/>
      <c r="M71" s="189"/>
      <c r="N71" s="189"/>
      <c r="O71" s="461"/>
      <c r="P71" s="463">
        <f t="shared" si="12"/>
        <v>0</v>
      </c>
    </row>
    <row r="72" spans="1:16" ht="12.75">
      <c r="A72" s="30" t="s">
        <v>270</v>
      </c>
      <c r="B72" s="31">
        <v>41</v>
      </c>
      <c r="C72" s="38"/>
      <c r="D72" s="39"/>
      <c r="E72" s="39" t="s">
        <v>208</v>
      </c>
      <c r="F72" s="39" t="s">
        <v>209</v>
      </c>
      <c r="G72" s="40">
        <v>0</v>
      </c>
      <c r="H72" s="189">
        <v>0.1</v>
      </c>
      <c r="I72" s="189">
        <v>0</v>
      </c>
      <c r="J72" s="189"/>
      <c r="K72" s="463">
        <f t="shared" si="11"/>
        <v>0</v>
      </c>
      <c r="L72" s="40"/>
      <c r="M72" s="189"/>
      <c r="N72" s="189"/>
      <c r="O72" s="461"/>
      <c r="P72" s="463">
        <f t="shared" si="12"/>
        <v>0</v>
      </c>
    </row>
    <row r="73" spans="1:16" ht="12.75">
      <c r="A73" s="30" t="s">
        <v>423</v>
      </c>
      <c r="B73" s="31">
        <v>41</v>
      </c>
      <c r="C73" s="38"/>
      <c r="D73" s="39"/>
      <c r="E73" s="39" t="s">
        <v>164</v>
      </c>
      <c r="F73" s="39" t="s">
        <v>165</v>
      </c>
      <c r="G73" s="40">
        <v>0.4</v>
      </c>
      <c r="H73" s="189">
        <v>0.8</v>
      </c>
      <c r="I73" s="189">
        <v>0.8</v>
      </c>
      <c r="J73" s="189"/>
      <c r="K73" s="463">
        <f t="shared" si="11"/>
        <v>0.8</v>
      </c>
      <c r="L73" s="40"/>
      <c r="M73" s="189"/>
      <c r="N73" s="189"/>
      <c r="O73" s="461"/>
      <c r="P73" s="463">
        <f t="shared" si="12"/>
        <v>0</v>
      </c>
    </row>
    <row r="74" spans="1:16" ht="12.75">
      <c r="A74" s="30" t="s">
        <v>424</v>
      </c>
      <c r="B74" s="31">
        <v>41</v>
      </c>
      <c r="C74" s="38"/>
      <c r="D74" s="39"/>
      <c r="E74" s="39" t="s">
        <v>183</v>
      </c>
      <c r="F74" s="39" t="s">
        <v>184</v>
      </c>
      <c r="G74" s="40">
        <v>0.4</v>
      </c>
      <c r="H74" s="189">
        <v>0.3</v>
      </c>
      <c r="I74" s="189">
        <v>0.5</v>
      </c>
      <c r="J74" s="189"/>
      <c r="K74" s="463">
        <f t="shared" si="11"/>
        <v>0.5</v>
      </c>
      <c r="L74" s="40"/>
      <c r="M74" s="189"/>
      <c r="N74" s="189"/>
      <c r="O74" s="461"/>
      <c r="P74" s="463">
        <f t="shared" si="12"/>
        <v>0</v>
      </c>
    </row>
    <row r="75" spans="1:16" ht="12.75">
      <c r="A75" s="30"/>
      <c r="B75" s="31">
        <v>41</v>
      </c>
      <c r="C75" s="38"/>
      <c r="D75" s="39"/>
      <c r="E75" s="39" t="s">
        <v>104</v>
      </c>
      <c r="F75" s="39" t="s">
        <v>271</v>
      </c>
      <c r="G75" s="40">
        <v>5</v>
      </c>
      <c r="H75" s="189">
        <v>4.4</v>
      </c>
      <c r="I75" s="189">
        <v>4.7</v>
      </c>
      <c r="J75" s="189"/>
      <c r="K75" s="463">
        <f>I75+J75</f>
        <v>4.7</v>
      </c>
      <c r="L75" s="40"/>
      <c r="M75" s="189"/>
      <c r="N75" s="189"/>
      <c r="O75" s="461"/>
      <c r="P75" s="463">
        <f>N75+O75</f>
        <v>0</v>
      </c>
    </row>
    <row r="76" spans="1:16" ht="12.75">
      <c r="A76" s="30" t="s">
        <v>425</v>
      </c>
      <c r="B76" s="31">
        <v>41</v>
      </c>
      <c r="C76" s="38"/>
      <c r="D76" s="39"/>
      <c r="E76" s="39" t="s">
        <v>972</v>
      </c>
      <c r="F76" s="39" t="s">
        <v>989</v>
      </c>
      <c r="G76" s="40">
        <v>0</v>
      </c>
      <c r="H76" s="189">
        <v>0</v>
      </c>
      <c r="I76" s="189">
        <v>1.8</v>
      </c>
      <c r="J76" s="189"/>
      <c r="K76" s="463">
        <f t="shared" si="11"/>
        <v>1.8</v>
      </c>
      <c r="L76" s="40"/>
      <c r="M76" s="189"/>
      <c r="N76" s="189"/>
      <c r="O76" s="461"/>
      <c r="P76" s="463">
        <f t="shared" si="12"/>
        <v>0</v>
      </c>
    </row>
    <row r="77" spans="1:16" ht="12.75">
      <c r="A77" s="30" t="s">
        <v>426</v>
      </c>
      <c r="B77" s="31"/>
      <c r="C77" s="38"/>
      <c r="D77" s="35" t="s">
        <v>279</v>
      </c>
      <c r="E77" s="867" t="s">
        <v>280</v>
      </c>
      <c r="F77" s="868"/>
      <c r="G77" s="36">
        <f aca="true" t="shared" si="13" ref="G77:P77">SUM(G78)</f>
        <v>12.1</v>
      </c>
      <c r="H77" s="186">
        <f t="shared" si="13"/>
        <v>8.3</v>
      </c>
      <c r="I77" s="186">
        <f t="shared" si="13"/>
        <v>4.800000000000001</v>
      </c>
      <c r="J77" s="186">
        <f t="shared" si="13"/>
        <v>-3.2</v>
      </c>
      <c r="K77" s="201">
        <f t="shared" si="13"/>
        <v>1.6</v>
      </c>
      <c r="L77" s="36">
        <f t="shared" si="13"/>
        <v>0</v>
      </c>
      <c r="M77" s="186">
        <f t="shared" si="13"/>
        <v>0</v>
      </c>
      <c r="N77" s="186">
        <f t="shared" si="13"/>
        <v>0</v>
      </c>
      <c r="O77" s="186">
        <f t="shared" si="13"/>
        <v>0</v>
      </c>
      <c r="P77" s="201">
        <f t="shared" si="13"/>
        <v>0</v>
      </c>
    </row>
    <row r="78" spans="1:16" ht="12.75">
      <c r="A78" s="30" t="s">
        <v>427</v>
      </c>
      <c r="B78" s="31"/>
      <c r="C78" s="38"/>
      <c r="D78" s="39"/>
      <c r="E78" s="865" t="s">
        <v>282</v>
      </c>
      <c r="F78" s="866"/>
      <c r="G78" s="187">
        <f>SUM(G79:G85)</f>
        <v>12.1</v>
      </c>
      <c r="H78" s="188">
        <f>SUM(H79:H85)</f>
        <v>8.3</v>
      </c>
      <c r="I78" s="188">
        <f>SUM(I79:I85)</f>
        <v>4.800000000000001</v>
      </c>
      <c r="J78" s="188">
        <f>SUM(J79:J85)</f>
        <v>-3.2</v>
      </c>
      <c r="K78" s="437">
        <f>SUM(K79:K85)</f>
        <v>1.6</v>
      </c>
      <c r="L78" s="187">
        <f>SUM(L84:L85)</f>
        <v>0</v>
      </c>
      <c r="M78" s="188">
        <f>SUM(M84:M85)</f>
        <v>0</v>
      </c>
      <c r="N78" s="188">
        <f>SUM(N84:N85)</f>
        <v>0</v>
      </c>
      <c r="O78" s="188">
        <f>SUM(O84:O85)</f>
        <v>0</v>
      </c>
      <c r="P78" s="437">
        <f>SUM(P84:P85)</f>
        <v>0</v>
      </c>
    </row>
    <row r="79" spans="1:16" ht="12.75">
      <c r="A79" s="30" t="s">
        <v>428</v>
      </c>
      <c r="B79" s="31">
        <v>41</v>
      </c>
      <c r="C79" s="38"/>
      <c r="D79" s="39"/>
      <c r="E79" s="227">
        <v>633001</v>
      </c>
      <c r="F79" s="228" t="s">
        <v>167</v>
      </c>
      <c r="G79" s="199">
        <v>6.2</v>
      </c>
      <c r="H79" s="200">
        <v>2.1</v>
      </c>
      <c r="I79" s="189">
        <v>0</v>
      </c>
      <c r="J79" s="189"/>
      <c r="K79" s="463">
        <f aca="true" t="shared" si="14" ref="K79:K85">I79+J79</f>
        <v>0</v>
      </c>
      <c r="L79" s="199"/>
      <c r="M79" s="200"/>
      <c r="N79" s="200"/>
      <c r="O79" s="461"/>
      <c r="P79" s="463">
        <f aca="true" t="shared" si="15" ref="P79:P85">N79+O79</f>
        <v>0</v>
      </c>
    </row>
    <row r="80" spans="1:16" ht="12.75">
      <c r="A80" s="30" t="s">
        <v>430</v>
      </c>
      <c r="B80" s="31">
        <v>41</v>
      </c>
      <c r="C80" s="38"/>
      <c r="D80" s="39"/>
      <c r="E80" s="227">
        <v>633006</v>
      </c>
      <c r="F80" s="228" t="s">
        <v>96</v>
      </c>
      <c r="G80" s="199">
        <v>1.5</v>
      </c>
      <c r="H80" s="200">
        <v>1.6</v>
      </c>
      <c r="I80" s="189">
        <v>0.5</v>
      </c>
      <c r="J80" s="189"/>
      <c r="K80" s="463">
        <f t="shared" si="14"/>
        <v>0.5</v>
      </c>
      <c r="L80" s="199"/>
      <c r="M80" s="200"/>
      <c r="N80" s="200"/>
      <c r="O80" s="461"/>
      <c r="P80" s="463">
        <f t="shared" si="15"/>
        <v>0</v>
      </c>
    </row>
    <row r="81" spans="1:16" ht="12.75">
      <c r="A81" s="30" t="s">
        <v>431</v>
      </c>
      <c r="B81" s="31">
        <v>41</v>
      </c>
      <c r="C81" s="38"/>
      <c r="D81" s="39"/>
      <c r="E81" s="227">
        <v>634003</v>
      </c>
      <c r="F81" s="228" t="s">
        <v>288</v>
      </c>
      <c r="G81" s="199">
        <v>0.5</v>
      </c>
      <c r="H81" s="200">
        <v>0.4</v>
      </c>
      <c r="I81" s="189">
        <v>0.5</v>
      </c>
      <c r="J81" s="189"/>
      <c r="K81" s="463">
        <f t="shared" si="14"/>
        <v>0.5</v>
      </c>
      <c r="L81" s="199"/>
      <c r="M81" s="200"/>
      <c r="N81" s="200"/>
      <c r="O81" s="461"/>
      <c r="P81" s="463">
        <f t="shared" si="15"/>
        <v>0</v>
      </c>
    </row>
    <row r="82" spans="1:24" ht="12.75">
      <c r="A82" s="30" t="s">
        <v>432</v>
      </c>
      <c r="B82" s="31">
        <v>41</v>
      </c>
      <c r="C82" s="38"/>
      <c r="D82" s="39"/>
      <c r="E82" s="227">
        <v>637004</v>
      </c>
      <c r="F82" s="228" t="s">
        <v>185</v>
      </c>
      <c r="G82" s="199">
        <v>0.6</v>
      </c>
      <c r="H82" s="200">
        <v>0.7</v>
      </c>
      <c r="I82" s="189">
        <v>0.6</v>
      </c>
      <c r="J82" s="189"/>
      <c r="K82" s="463">
        <f t="shared" si="14"/>
        <v>0.6</v>
      </c>
      <c r="L82" s="199"/>
      <c r="M82" s="200"/>
      <c r="N82" s="200"/>
      <c r="O82" s="461"/>
      <c r="P82" s="463">
        <f t="shared" si="15"/>
        <v>0</v>
      </c>
      <c r="R82" s="810" t="s">
        <v>1042</v>
      </c>
      <c r="S82" s="811"/>
      <c r="T82" s="811"/>
      <c r="U82" s="811"/>
      <c r="V82" s="811"/>
      <c r="W82" s="811"/>
      <c r="X82" s="811"/>
    </row>
    <row r="83" spans="1:24" ht="12.75">
      <c r="A83" s="30" t="s">
        <v>272</v>
      </c>
      <c r="B83" s="31">
        <v>41</v>
      </c>
      <c r="C83" s="38"/>
      <c r="D83" s="39"/>
      <c r="E83" s="227">
        <v>6374027</v>
      </c>
      <c r="F83" s="228" t="s">
        <v>290</v>
      </c>
      <c r="G83" s="199">
        <v>0</v>
      </c>
      <c r="H83" s="200">
        <v>0</v>
      </c>
      <c r="I83" s="189">
        <v>0</v>
      </c>
      <c r="J83" s="189"/>
      <c r="K83" s="463">
        <f t="shared" si="14"/>
        <v>0</v>
      </c>
      <c r="L83" s="199"/>
      <c r="M83" s="200"/>
      <c r="N83" s="200"/>
      <c r="O83" s="461"/>
      <c r="P83" s="463">
        <f t="shared" si="15"/>
        <v>0</v>
      </c>
      <c r="R83" s="811"/>
      <c r="S83" s="811"/>
      <c r="T83" s="811"/>
      <c r="U83" s="811"/>
      <c r="V83" s="811"/>
      <c r="W83" s="811"/>
      <c r="X83" s="811"/>
    </row>
    <row r="84" spans="1:24" ht="12.75">
      <c r="A84" s="30" t="s">
        <v>274</v>
      </c>
      <c r="B84" s="31">
        <v>41</v>
      </c>
      <c r="C84" s="38"/>
      <c r="D84" s="39"/>
      <c r="E84" s="227">
        <v>632001</v>
      </c>
      <c r="F84" s="228" t="s">
        <v>284</v>
      </c>
      <c r="G84" s="199">
        <v>3.2</v>
      </c>
      <c r="H84" s="200">
        <v>3.5</v>
      </c>
      <c r="I84" s="189">
        <v>3.2</v>
      </c>
      <c r="J84" s="189">
        <v>-3.2</v>
      </c>
      <c r="K84" s="463">
        <f t="shared" si="14"/>
        <v>0</v>
      </c>
      <c r="L84" s="199"/>
      <c r="M84" s="200"/>
      <c r="N84" s="200"/>
      <c r="O84" s="461"/>
      <c r="P84" s="463">
        <f t="shared" si="15"/>
        <v>0</v>
      </c>
      <c r="R84" s="811"/>
      <c r="S84" s="811"/>
      <c r="T84" s="811"/>
      <c r="U84" s="811"/>
      <c r="V84" s="811"/>
      <c r="W84" s="811"/>
      <c r="X84" s="811"/>
    </row>
    <row r="85" spans="1:16" ht="12.75">
      <c r="A85" s="30" t="s">
        <v>276</v>
      </c>
      <c r="B85" s="31">
        <v>41</v>
      </c>
      <c r="C85" s="38"/>
      <c r="D85" s="39"/>
      <c r="E85" s="227">
        <v>637036</v>
      </c>
      <c r="F85" s="228" t="s">
        <v>293</v>
      </c>
      <c r="G85" s="199">
        <v>0.1</v>
      </c>
      <c r="H85" s="200">
        <v>0</v>
      </c>
      <c r="I85" s="189">
        <v>0</v>
      </c>
      <c r="J85" s="189"/>
      <c r="K85" s="463">
        <f t="shared" si="14"/>
        <v>0</v>
      </c>
      <c r="L85" s="199"/>
      <c r="M85" s="200"/>
      <c r="N85" s="200"/>
      <c r="O85" s="461"/>
      <c r="P85" s="463">
        <f t="shared" si="15"/>
        <v>0</v>
      </c>
    </row>
    <row r="86" spans="1:16" ht="12.75">
      <c r="A86" s="30" t="s">
        <v>278</v>
      </c>
      <c r="B86" s="31"/>
      <c r="C86" s="32" t="s">
        <v>122</v>
      </c>
      <c r="D86" s="818" t="s">
        <v>123</v>
      </c>
      <c r="E86" s="818"/>
      <c r="F86" s="818"/>
      <c r="G86" s="190">
        <f aca="true" t="shared" si="16" ref="G86:P86">SUM(G87+G149+G102)</f>
        <v>930.8</v>
      </c>
      <c r="H86" s="191">
        <f t="shared" si="16"/>
        <v>866.4</v>
      </c>
      <c r="I86" s="191">
        <f t="shared" si="16"/>
        <v>887.8000000000001</v>
      </c>
      <c r="J86" s="191">
        <f t="shared" si="16"/>
        <v>-183</v>
      </c>
      <c r="K86" s="226">
        <f t="shared" si="16"/>
        <v>704.8000000000001</v>
      </c>
      <c r="L86" s="190">
        <f t="shared" si="16"/>
        <v>16</v>
      </c>
      <c r="M86" s="191">
        <f t="shared" si="16"/>
        <v>16</v>
      </c>
      <c r="N86" s="191">
        <f t="shared" si="16"/>
        <v>0</v>
      </c>
      <c r="O86" s="191">
        <f t="shared" si="16"/>
        <v>0</v>
      </c>
      <c r="P86" s="751">
        <f t="shared" si="16"/>
        <v>0</v>
      </c>
    </row>
    <row r="87" spans="1:16" ht="12.75">
      <c r="A87" s="30" t="s">
        <v>281</v>
      </c>
      <c r="B87" s="31"/>
      <c r="C87" s="38"/>
      <c r="D87" s="35" t="s">
        <v>296</v>
      </c>
      <c r="E87" s="830" t="s">
        <v>297</v>
      </c>
      <c r="F87" s="830"/>
      <c r="G87" s="36">
        <f aca="true" t="shared" si="17" ref="G87:P87">SUM(G88)</f>
        <v>9.9</v>
      </c>
      <c r="H87" s="186">
        <f t="shared" si="17"/>
        <v>23.2</v>
      </c>
      <c r="I87" s="186">
        <f t="shared" si="17"/>
        <v>11.499999999999998</v>
      </c>
      <c r="J87" s="186">
        <f t="shared" si="17"/>
        <v>0</v>
      </c>
      <c r="K87" s="201">
        <f t="shared" si="17"/>
        <v>11.499999999999998</v>
      </c>
      <c r="L87" s="36">
        <f t="shared" si="17"/>
        <v>0</v>
      </c>
      <c r="M87" s="186">
        <f t="shared" si="17"/>
        <v>0</v>
      </c>
      <c r="N87" s="186">
        <f t="shared" si="17"/>
        <v>0</v>
      </c>
      <c r="O87" s="186">
        <f t="shared" si="17"/>
        <v>0</v>
      </c>
      <c r="P87" s="201">
        <f t="shared" si="17"/>
        <v>0</v>
      </c>
    </row>
    <row r="88" spans="1:16" ht="12.75">
      <c r="A88" s="30" t="s">
        <v>283</v>
      </c>
      <c r="B88" s="31"/>
      <c r="C88" s="38"/>
      <c r="D88" s="39"/>
      <c r="E88" s="834" t="s">
        <v>299</v>
      </c>
      <c r="F88" s="834"/>
      <c r="G88" s="187">
        <f aca="true" t="shared" si="18" ref="G88:P88">SUM(G89:G101)</f>
        <v>9.9</v>
      </c>
      <c r="H88" s="188">
        <f>SUM(H89:H101)</f>
        <v>23.2</v>
      </c>
      <c r="I88" s="188">
        <f>SUM(I89:I101)</f>
        <v>11.499999999999998</v>
      </c>
      <c r="J88" s="188">
        <f>SUM(J89:J101)</f>
        <v>0</v>
      </c>
      <c r="K88" s="437">
        <f>SUM(K89:K101)</f>
        <v>11.499999999999998</v>
      </c>
      <c r="L88" s="187">
        <f t="shared" si="18"/>
        <v>0</v>
      </c>
      <c r="M88" s="188">
        <f t="shared" si="18"/>
        <v>0</v>
      </c>
      <c r="N88" s="188">
        <f t="shared" si="18"/>
        <v>0</v>
      </c>
      <c r="O88" s="188">
        <f t="shared" si="18"/>
        <v>0</v>
      </c>
      <c r="P88" s="437">
        <f t="shared" si="18"/>
        <v>0</v>
      </c>
    </row>
    <row r="89" spans="1:16" ht="12.75">
      <c r="A89" s="30" t="s">
        <v>285</v>
      </c>
      <c r="B89" s="31">
        <v>111</v>
      </c>
      <c r="C89" s="38"/>
      <c r="D89" s="39"/>
      <c r="E89" s="39" t="s">
        <v>59</v>
      </c>
      <c r="F89" s="39" t="s">
        <v>60</v>
      </c>
      <c r="G89" s="40">
        <v>6.3</v>
      </c>
      <c r="H89" s="189">
        <v>12.9</v>
      </c>
      <c r="I89" s="189">
        <v>5.4</v>
      </c>
      <c r="J89" s="189"/>
      <c r="K89" s="463">
        <f>I89+J89</f>
        <v>5.4</v>
      </c>
      <c r="L89" s="40"/>
      <c r="M89" s="189"/>
      <c r="N89" s="189"/>
      <c r="O89" s="461"/>
      <c r="P89" s="463">
        <f>N89+O89</f>
        <v>0</v>
      </c>
    </row>
    <row r="90" spans="1:16" ht="12.75">
      <c r="A90" s="30" t="s">
        <v>286</v>
      </c>
      <c r="B90" s="31">
        <v>111</v>
      </c>
      <c r="C90" s="38"/>
      <c r="D90" s="39"/>
      <c r="E90" s="39" t="s">
        <v>61</v>
      </c>
      <c r="F90" s="39" t="s">
        <v>846</v>
      </c>
      <c r="G90" s="40">
        <v>0</v>
      </c>
      <c r="H90" s="189">
        <v>2.4</v>
      </c>
      <c r="I90" s="189">
        <v>2.6</v>
      </c>
      <c r="J90" s="189"/>
      <c r="K90" s="463">
        <f aca="true" t="shared" si="19" ref="K90:K101">I90+J90</f>
        <v>2.6</v>
      </c>
      <c r="L90" s="40"/>
      <c r="M90" s="189"/>
      <c r="N90" s="189"/>
      <c r="O90" s="461"/>
      <c r="P90" s="463">
        <f aca="true" t="shared" si="20" ref="P90:P101">N90+O90</f>
        <v>0</v>
      </c>
    </row>
    <row r="91" spans="1:24" ht="12.75">
      <c r="A91" s="30" t="s">
        <v>287</v>
      </c>
      <c r="B91" s="31">
        <v>111</v>
      </c>
      <c r="C91" s="38"/>
      <c r="D91" s="39"/>
      <c r="E91" s="39" t="s">
        <v>63</v>
      </c>
      <c r="F91" s="39" t="s">
        <v>64</v>
      </c>
      <c r="G91" s="40">
        <v>0</v>
      </c>
      <c r="H91" s="189">
        <v>0.4</v>
      </c>
      <c r="I91" s="189">
        <v>0.4</v>
      </c>
      <c r="J91" s="189"/>
      <c r="K91" s="463">
        <f t="shared" si="19"/>
        <v>0.4</v>
      </c>
      <c r="L91" s="40"/>
      <c r="M91" s="189"/>
      <c r="N91" s="189"/>
      <c r="O91" s="461"/>
      <c r="P91" s="463">
        <f t="shared" si="20"/>
        <v>0</v>
      </c>
      <c r="R91" s="810" t="s">
        <v>1044</v>
      </c>
      <c r="S91" s="811"/>
      <c r="T91" s="811"/>
      <c r="U91" s="811"/>
      <c r="V91" s="811"/>
      <c r="W91" s="811"/>
      <c r="X91" s="811"/>
    </row>
    <row r="92" spans="1:24" ht="12.75">
      <c r="A92" s="30" t="s">
        <v>289</v>
      </c>
      <c r="B92" s="31">
        <v>41</v>
      </c>
      <c r="C92" s="38"/>
      <c r="D92" s="39"/>
      <c r="E92" s="39" t="s">
        <v>65</v>
      </c>
      <c r="F92" s="39" t="s">
        <v>66</v>
      </c>
      <c r="G92" s="40">
        <v>0.8</v>
      </c>
      <c r="H92" s="189">
        <v>1.6</v>
      </c>
      <c r="I92" s="189">
        <v>0.6</v>
      </c>
      <c r="J92" s="189"/>
      <c r="K92" s="463">
        <f t="shared" si="19"/>
        <v>0.6</v>
      </c>
      <c r="L92" s="40"/>
      <c r="M92" s="189"/>
      <c r="N92" s="189"/>
      <c r="O92" s="461"/>
      <c r="P92" s="463">
        <f t="shared" si="20"/>
        <v>0</v>
      </c>
      <c r="R92" s="811"/>
      <c r="S92" s="811"/>
      <c r="T92" s="811"/>
      <c r="U92" s="811"/>
      <c r="V92" s="811"/>
      <c r="W92" s="811"/>
      <c r="X92" s="811"/>
    </row>
    <row r="93" spans="1:24" ht="12.75">
      <c r="A93" s="30" t="s">
        <v>291</v>
      </c>
      <c r="B93" s="31">
        <v>111</v>
      </c>
      <c r="C93" s="38"/>
      <c r="D93" s="39"/>
      <c r="E93" s="39" t="s">
        <v>67</v>
      </c>
      <c r="F93" s="39" t="s">
        <v>68</v>
      </c>
      <c r="G93" s="40">
        <v>0.2</v>
      </c>
      <c r="H93" s="189">
        <v>0.2</v>
      </c>
      <c r="I93" s="189">
        <v>0.1</v>
      </c>
      <c r="J93" s="189"/>
      <c r="K93" s="463">
        <f t="shared" si="19"/>
        <v>0.1</v>
      </c>
      <c r="L93" s="40"/>
      <c r="M93" s="189"/>
      <c r="N93" s="189"/>
      <c r="O93" s="461"/>
      <c r="P93" s="463">
        <f t="shared" si="20"/>
        <v>0</v>
      </c>
      <c r="R93" s="811"/>
      <c r="S93" s="811"/>
      <c r="T93" s="811"/>
      <c r="U93" s="811"/>
      <c r="V93" s="811"/>
      <c r="W93" s="811"/>
      <c r="X93" s="811"/>
    </row>
    <row r="94" spans="1:16" ht="12.75">
      <c r="A94" s="30" t="s">
        <v>292</v>
      </c>
      <c r="B94" s="31">
        <v>41</v>
      </c>
      <c r="C94" s="38"/>
      <c r="D94" s="39"/>
      <c r="E94" s="39" t="s">
        <v>69</v>
      </c>
      <c r="F94" s="39" t="s">
        <v>70</v>
      </c>
      <c r="G94" s="40">
        <v>1.2</v>
      </c>
      <c r="H94" s="189">
        <v>2.3</v>
      </c>
      <c r="I94" s="189">
        <v>1.1</v>
      </c>
      <c r="J94" s="189"/>
      <c r="K94" s="463">
        <f t="shared" si="19"/>
        <v>1.1</v>
      </c>
      <c r="L94" s="40"/>
      <c r="M94" s="189"/>
      <c r="N94" s="189"/>
      <c r="O94" s="461"/>
      <c r="P94" s="463">
        <f t="shared" si="20"/>
        <v>0</v>
      </c>
    </row>
    <row r="95" spans="1:16" ht="12.75">
      <c r="A95" s="30" t="s">
        <v>294</v>
      </c>
      <c r="B95" s="31">
        <v>41</v>
      </c>
      <c r="C95" s="38"/>
      <c r="D95" s="39"/>
      <c r="E95" s="39" t="s">
        <v>71</v>
      </c>
      <c r="F95" s="39" t="s">
        <v>72</v>
      </c>
      <c r="G95" s="40">
        <v>0.6000000000000001</v>
      </c>
      <c r="H95" s="189">
        <v>0.4</v>
      </c>
      <c r="I95" s="189">
        <v>0.2</v>
      </c>
      <c r="J95" s="189"/>
      <c r="K95" s="463">
        <f t="shared" si="19"/>
        <v>0.2</v>
      </c>
      <c r="L95" s="40"/>
      <c r="M95" s="189"/>
      <c r="N95" s="189"/>
      <c r="O95" s="461"/>
      <c r="P95" s="463">
        <f t="shared" si="20"/>
        <v>0</v>
      </c>
    </row>
    <row r="96" spans="1:16" ht="12.75">
      <c r="A96" s="30" t="s">
        <v>295</v>
      </c>
      <c r="B96" s="31">
        <v>41</v>
      </c>
      <c r="C96" s="38"/>
      <c r="D96" s="39"/>
      <c r="E96" s="39" t="s">
        <v>74</v>
      </c>
      <c r="F96" s="39" t="s">
        <v>75</v>
      </c>
      <c r="G96" s="40">
        <v>0.30000000000000004</v>
      </c>
      <c r="H96" s="189">
        <v>0.5</v>
      </c>
      <c r="I96" s="189">
        <v>0.1</v>
      </c>
      <c r="J96" s="189"/>
      <c r="K96" s="463">
        <f t="shared" si="19"/>
        <v>0.1</v>
      </c>
      <c r="L96" s="40"/>
      <c r="M96" s="189"/>
      <c r="N96" s="189"/>
      <c r="O96" s="461"/>
      <c r="P96" s="463">
        <f t="shared" si="20"/>
        <v>0</v>
      </c>
    </row>
    <row r="97" spans="1:16" ht="12.75">
      <c r="A97" s="30" t="s">
        <v>298</v>
      </c>
      <c r="B97" s="31">
        <v>41</v>
      </c>
      <c r="C97" s="38"/>
      <c r="D97" s="39"/>
      <c r="E97" s="39" t="s">
        <v>77</v>
      </c>
      <c r="F97" s="39" t="s">
        <v>78</v>
      </c>
      <c r="G97" s="40">
        <v>0.1</v>
      </c>
      <c r="H97" s="189">
        <v>0.2</v>
      </c>
      <c r="I97" s="189">
        <v>0.1</v>
      </c>
      <c r="J97" s="189"/>
      <c r="K97" s="463">
        <f t="shared" si="19"/>
        <v>0.1</v>
      </c>
      <c r="L97" s="40"/>
      <c r="M97" s="189"/>
      <c r="N97" s="189"/>
      <c r="O97" s="461"/>
      <c r="P97" s="463">
        <f t="shared" si="20"/>
        <v>0</v>
      </c>
    </row>
    <row r="98" spans="1:16" ht="12.75">
      <c r="A98" s="30" t="s">
        <v>300</v>
      </c>
      <c r="B98" s="31">
        <v>41</v>
      </c>
      <c r="C98" s="38"/>
      <c r="D98" s="39"/>
      <c r="E98" s="39" t="s">
        <v>83</v>
      </c>
      <c r="F98" s="39" t="s">
        <v>84</v>
      </c>
      <c r="G98" s="40">
        <v>0.4</v>
      </c>
      <c r="H98" s="189">
        <v>0.8</v>
      </c>
      <c r="I98" s="189">
        <v>0.1</v>
      </c>
      <c r="J98" s="189"/>
      <c r="K98" s="463">
        <f t="shared" si="19"/>
        <v>0.1</v>
      </c>
      <c r="L98" s="40"/>
      <c r="M98" s="189"/>
      <c r="N98" s="189"/>
      <c r="O98" s="461"/>
      <c r="P98" s="463">
        <f t="shared" si="20"/>
        <v>0</v>
      </c>
    </row>
    <row r="99" spans="1:16" ht="12.75">
      <c r="A99" s="30" t="s">
        <v>301</v>
      </c>
      <c r="B99" s="31">
        <v>41</v>
      </c>
      <c r="C99" s="38"/>
      <c r="D99" s="223"/>
      <c r="E99" s="39" t="s">
        <v>86</v>
      </c>
      <c r="F99" s="39" t="s">
        <v>87</v>
      </c>
      <c r="G99" s="40">
        <v>0</v>
      </c>
      <c r="H99" s="189">
        <v>0.2</v>
      </c>
      <c r="I99" s="189">
        <v>0.1</v>
      </c>
      <c r="J99" s="189"/>
      <c r="K99" s="463">
        <f t="shared" si="19"/>
        <v>0.1</v>
      </c>
      <c r="L99" s="40"/>
      <c r="M99" s="189"/>
      <c r="N99" s="189"/>
      <c r="O99" s="461"/>
      <c r="P99" s="463">
        <f t="shared" si="20"/>
        <v>0</v>
      </c>
    </row>
    <row r="100" spans="1:16" ht="12.75">
      <c r="A100" s="30" t="s">
        <v>302</v>
      </c>
      <c r="B100" s="31">
        <v>41</v>
      </c>
      <c r="C100" s="38"/>
      <c r="D100" s="223"/>
      <c r="E100" s="39" t="s">
        <v>89</v>
      </c>
      <c r="F100" s="39" t="s">
        <v>90</v>
      </c>
      <c r="G100" s="40">
        <v>0</v>
      </c>
      <c r="H100" s="189">
        <v>0</v>
      </c>
      <c r="I100" s="189">
        <v>0.3</v>
      </c>
      <c r="J100" s="189"/>
      <c r="K100" s="463">
        <f t="shared" si="19"/>
        <v>0.3</v>
      </c>
      <c r="L100" s="40"/>
      <c r="M100" s="189"/>
      <c r="N100" s="189"/>
      <c r="O100" s="461"/>
      <c r="P100" s="463">
        <f t="shared" si="20"/>
        <v>0</v>
      </c>
    </row>
    <row r="101" spans="1:16" ht="12.75">
      <c r="A101" s="30" t="s">
        <v>303</v>
      </c>
      <c r="B101" s="31"/>
      <c r="C101" s="38"/>
      <c r="D101" s="223"/>
      <c r="E101" s="39" t="s">
        <v>205</v>
      </c>
      <c r="F101" s="39" t="s">
        <v>206</v>
      </c>
      <c r="G101" s="40">
        <v>0</v>
      </c>
      <c r="H101" s="189">
        <v>1.3</v>
      </c>
      <c r="I101" s="189">
        <v>0.4</v>
      </c>
      <c r="J101" s="189"/>
      <c r="K101" s="463">
        <f t="shared" si="19"/>
        <v>0.4</v>
      </c>
      <c r="L101" s="40"/>
      <c r="M101" s="189"/>
      <c r="N101" s="189"/>
      <c r="O101" s="461"/>
      <c r="P101" s="463">
        <f t="shared" si="20"/>
        <v>0</v>
      </c>
    </row>
    <row r="102" spans="1:16" ht="12.75">
      <c r="A102" s="30" t="s">
        <v>304</v>
      </c>
      <c r="B102" s="31"/>
      <c r="C102" s="38"/>
      <c r="D102" s="35" t="s">
        <v>125</v>
      </c>
      <c r="E102" s="830" t="s">
        <v>329</v>
      </c>
      <c r="F102" s="830"/>
      <c r="G102" s="36">
        <f aca="true" t="shared" si="21" ref="G102:P102">SUM(G103)</f>
        <v>900.5</v>
      </c>
      <c r="H102" s="186">
        <f t="shared" si="21"/>
        <v>820.1999999999999</v>
      </c>
      <c r="I102" s="186">
        <f t="shared" si="21"/>
        <v>868.8000000000001</v>
      </c>
      <c r="J102" s="186">
        <f t="shared" si="21"/>
        <v>-183</v>
      </c>
      <c r="K102" s="201">
        <f t="shared" si="21"/>
        <v>685.8000000000001</v>
      </c>
      <c r="L102" s="36">
        <f t="shared" si="21"/>
        <v>16</v>
      </c>
      <c r="M102" s="186">
        <f t="shared" si="21"/>
        <v>16</v>
      </c>
      <c r="N102" s="186">
        <f t="shared" si="21"/>
        <v>0</v>
      </c>
      <c r="O102" s="186">
        <f t="shared" si="21"/>
        <v>0</v>
      </c>
      <c r="P102" s="201">
        <f t="shared" si="21"/>
        <v>0</v>
      </c>
    </row>
    <row r="103" spans="1:16" ht="12.75">
      <c r="A103" s="30" t="s">
        <v>305</v>
      </c>
      <c r="B103" s="31"/>
      <c r="C103" s="38"/>
      <c r="D103" s="39"/>
      <c r="E103" s="834" t="s">
        <v>331</v>
      </c>
      <c r="F103" s="834"/>
      <c r="G103" s="187">
        <f aca="true" t="shared" si="22" ref="G103:P103">SUM(G104:G148)</f>
        <v>900.5</v>
      </c>
      <c r="H103" s="188">
        <f t="shared" si="22"/>
        <v>820.1999999999999</v>
      </c>
      <c r="I103" s="188">
        <f t="shared" si="22"/>
        <v>868.8000000000001</v>
      </c>
      <c r="J103" s="188">
        <f t="shared" si="22"/>
        <v>-183</v>
      </c>
      <c r="K103" s="437">
        <f t="shared" si="22"/>
        <v>685.8000000000001</v>
      </c>
      <c r="L103" s="187">
        <f t="shared" si="22"/>
        <v>16</v>
      </c>
      <c r="M103" s="188">
        <f t="shared" si="22"/>
        <v>16</v>
      </c>
      <c r="N103" s="188">
        <f t="shared" si="22"/>
        <v>0</v>
      </c>
      <c r="O103" s="188">
        <f t="shared" si="22"/>
        <v>0</v>
      </c>
      <c r="P103" s="437">
        <f t="shared" si="22"/>
        <v>0</v>
      </c>
    </row>
    <row r="104" spans="1:24" ht="12.75">
      <c r="A104" s="30" t="s">
        <v>306</v>
      </c>
      <c r="B104" s="31">
        <v>41</v>
      </c>
      <c r="C104" s="38"/>
      <c r="D104" s="39"/>
      <c r="E104" s="39" t="s">
        <v>59</v>
      </c>
      <c r="F104" s="39" t="s">
        <v>60</v>
      </c>
      <c r="G104" s="40">
        <v>286</v>
      </c>
      <c r="H104" s="189">
        <v>252.6</v>
      </c>
      <c r="I104" s="189">
        <v>261.7</v>
      </c>
      <c r="J104" s="189"/>
      <c r="K104" s="463">
        <f>I104+J104</f>
        <v>261.7</v>
      </c>
      <c r="L104" s="40"/>
      <c r="M104" s="189"/>
      <c r="N104" s="189"/>
      <c r="O104" s="461"/>
      <c r="P104" s="463">
        <f>N104+O104</f>
        <v>0</v>
      </c>
      <c r="R104" s="810" t="s">
        <v>1046</v>
      </c>
      <c r="S104" s="812"/>
      <c r="T104" s="812"/>
      <c r="U104" s="812"/>
      <c r="V104" s="812"/>
      <c r="W104" s="812"/>
      <c r="X104" s="812"/>
    </row>
    <row r="105" spans="1:24" ht="12.75">
      <c r="A105" s="30" t="s">
        <v>307</v>
      </c>
      <c r="B105" s="31"/>
      <c r="C105" s="38"/>
      <c r="D105" s="39"/>
      <c r="E105" s="39" t="s">
        <v>972</v>
      </c>
      <c r="F105" s="39" t="s">
        <v>991</v>
      </c>
      <c r="G105" s="40">
        <v>0</v>
      </c>
      <c r="H105" s="189">
        <v>0</v>
      </c>
      <c r="I105" s="189">
        <v>5.5</v>
      </c>
      <c r="J105" s="189"/>
      <c r="K105" s="463">
        <f>I105+J105</f>
        <v>5.5</v>
      </c>
      <c r="L105" s="40"/>
      <c r="M105" s="189"/>
      <c r="N105" s="189"/>
      <c r="O105" s="461"/>
      <c r="P105" s="463">
        <f aca="true" t="shared" si="23" ref="P105:P148">N105+O105</f>
        <v>0</v>
      </c>
      <c r="R105" s="812"/>
      <c r="S105" s="812"/>
      <c r="T105" s="812"/>
      <c r="U105" s="812"/>
      <c r="V105" s="812"/>
      <c r="W105" s="812"/>
      <c r="X105" s="812"/>
    </row>
    <row r="106" spans="1:24" ht="12.75">
      <c r="A106" s="30" t="s">
        <v>308</v>
      </c>
      <c r="B106" s="31"/>
      <c r="C106" s="38"/>
      <c r="D106" s="39"/>
      <c r="E106" s="39" t="s">
        <v>973</v>
      </c>
      <c r="F106" s="39" t="s">
        <v>992</v>
      </c>
      <c r="G106" s="40">
        <v>0</v>
      </c>
      <c r="H106" s="189">
        <v>0</v>
      </c>
      <c r="I106" s="189">
        <v>2.2</v>
      </c>
      <c r="J106" s="189"/>
      <c r="K106" s="463">
        <f>I106+J106</f>
        <v>2.2</v>
      </c>
      <c r="L106" s="40"/>
      <c r="M106" s="189"/>
      <c r="N106" s="189"/>
      <c r="O106" s="461"/>
      <c r="P106" s="463">
        <f t="shared" si="23"/>
        <v>0</v>
      </c>
      <c r="R106" s="812"/>
      <c r="S106" s="812"/>
      <c r="T106" s="812"/>
      <c r="U106" s="812"/>
      <c r="V106" s="812"/>
      <c r="W106" s="812"/>
      <c r="X106" s="812"/>
    </row>
    <row r="107" spans="1:24" ht="12.75">
      <c r="A107" s="30" t="s">
        <v>309</v>
      </c>
      <c r="B107" s="31">
        <v>41</v>
      </c>
      <c r="C107" s="38"/>
      <c r="D107" s="39"/>
      <c r="E107" s="39" t="s">
        <v>61</v>
      </c>
      <c r="F107" s="39" t="s">
        <v>62</v>
      </c>
      <c r="G107" s="40">
        <v>63</v>
      </c>
      <c r="H107" s="189">
        <v>46</v>
      </c>
      <c r="I107" s="189">
        <v>70</v>
      </c>
      <c r="J107" s="189"/>
      <c r="K107" s="463">
        <f aca="true" t="shared" si="24" ref="K107:K148">I107+J107</f>
        <v>70</v>
      </c>
      <c r="L107" s="40"/>
      <c r="M107" s="189"/>
      <c r="N107" s="189"/>
      <c r="O107" s="461"/>
      <c r="P107" s="463">
        <f t="shared" si="23"/>
        <v>0</v>
      </c>
      <c r="R107" s="813"/>
      <c r="S107" s="813"/>
      <c r="T107" s="813"/>
      <c r="U107" s="813"/>
      <c r="V107" s="813"/>
      <c r="W107" s="813"/>
      <c r="X107" s="813"/>
    </row>
    <row r="108" spans="1:24" ht="12.75">
      <c r="A108" s="30" t="s">
        <v>310</v>
      </c>
      <c r="B108" s="31">
        <v>41</v>
      </c>
      <c r="C108" s="38"/>
      <c r="D108" s="39"/>
      <c r="E108" s="39" t="s">
        <v>203</v>
      </c>
      <c r="F108" s="39" t="s">
        <v>204</v>
      </c>
      <c r="G108" s="40">
        <v>14</v>
      </c>
      <c r="H108" s="189">
        <v>6.4</v>
      </c>
      <c r="I108" s="189">
        <v>8.8</v>
      </c>
      <c r="J108" s="189"/>
      <c r="K108" s="463">
        <f t="shared" si="24"/>
        <v>8.8</v>
      </c>
      <c r="L108" s="40"/>
      <c r="M108" s="189"/>
      <c r="N108" s="189"/>
      <c r="O108" s="461"/>
      <c r="P108" s="463">
        <f t="shared" si="23"/>
        <v>0</v>
      </c>
      <c r="R108" s="813"/>
      <c r="S108" s="813"/>
      <c r="T108" s="813"/>
      <c r="U108" s="813"/>
      <c r="V108" s="813"/>
      <c r="W108" s="813"/>
      <c r="X108" s="813"/>
    </row>
    <row r="109" spans="1:16" ht="12.75">
      <c r="A109" s="30" t="s">
        <v>311</v>
      </c>
      <c r="B109" s="31">
        <v>41</v>
      </c>
      <c r="C109" s="38"/>
      <c r="D109" s="39"/>
      <c r="E109" s="39" t="s">
        <v>63</v>
      </c>
      <c r="F109" s="39" t="s">
        <v>64</v>
      </c>
      <c r="G109" s="40">
        <v>0</v>
      </c>
      <c r="H109" s="189">
        <v>4.5</v>
      </c>
      <c r="I109" s="189">
        <v>38</v>
      </c>
      <c r="J109" s="189"/>
      <c r="K109" s="463">
        <f t="shared" si="24"/>
        <v>38</v>
      </c>
      <c r="L109" s="40"/>
      <c r="M109" s="189"/>
      <c r="N109" s="189"/>
      <c r="O109" s="461"/>
      <c r="P109" s="463">
        <f t="shared" si="23"/>
        <v>0</v>
      </c>
    </row>
    <row r="110" spans="1:16" ht="12.75">
      <c r="A110" s="30" t="s">
        <v>312</v>
      </c>
      <c r="B110" s="31">
        <v>41</v>
      </c>
      <c r="C110" s="38"/>
      <c r="D110" s="39"/>
      <c r="E110" s="39" t="s">
        <v>65</v>
      </c>
      <c r="F110" s="39" t="s">
        <v>66</v>
      </c>
      <c r="G110" s="40">
        <v>36</v>
      </c>
      <c r="H110" s="189">
        <v>28.5</v>
      </c>
      <c r="I110" s="189">
        <v>32</v>
      </c>
      <c r="J110" s="189"/>
      <c r="K110" s="463">
        <f t="shared" si="24"/>
        <v>32</v>
      </c>
      <c r="L110" s="40"/>
      <c r="M110" s="189"/>
      <c r="N110" s="189"/>
      <c r="O110" s="461"/>
      <c r="P110" s="463">
        <f t="shared" si="23"/>
        <v>0</v>
      </c>
    </row>
    <row r="111" spans="1:16" ht="12.75">
      <c r="A111" s="30" t="s">
        <v>313</v>
      </c>
      <c r="B111" s="31">
        <v>41</v>
      </c>
      <c r="C111" s="38"/>
      <c r="D111" s="39"/>
      <c r="E111" s="39" t="s">
        <v>175</v>
      </c>
      <c r="F111" s="39" t="s">
        <v>176</v>
      </c>
      <c r="G111" s="40">
        <v>6</v>
      </c>
      <c r="H111" s="189">
        <v>6.7</v>
      </c>
      <c r="I111" s="189">
        <v>7</v>
      </c>
      <c r="J111" s="189"/>
      <c r="K111" s="463">
        <f t="shared" si="24"/>
        <v>7</v>
      </c>
      <c r="L111" s="40"/>
      <c r="M111" s="189"/>
      <c r="N111" s="189"/>
      <c r="O111" s="461"/>
      <c r="P111" s="463">
        <f t="shared" si="23"/>
        <v>0</v>
      </c>
    </row>
    <row r="112" spans="1:16" ht="12.75">
      <c r="A112" s="30" t="s">
        <v>316</v>
      </c>
      <c r="B112" s="31">
        <v>41</v>
      </c>
      <c r="C112" s="38"/>
      <c r="D112" s="39"/>
      <c r="E112" s="39" t="s">
        <v>67</v>
      </c>
      <c r="F112" s="39" t="s">
        <v>68</v>
      </c>
      <c r="G112" s="40">
        <v>6</v>
      </c>
      <c r="H112" s="189">
        <v>4</v>
      </c>
      <c r="I112" s="189">
        <v>5.3</v>
      </c>
      <c r="J112" s="189"/>
      <c r="K112" s="463">
        <f t="shared" si="24"/>
        <v>5.3</v>
      </c>
      <c r="L112" s="40"/>
      <c r="M112" s="189"/>
      <c r="N112" s="189"/>
      <c r="O112" s="461"/>
      <c r="P112" s="463">
        <f t="shared" si="23"/>
        <v>0</v>
      </c>
    </row>
    <row r="113" spans="1:16" ht="12.75">
      <c r="A113" s="30" t="s">
        <v>317</v>
      </c>
      <c r="B113" s="31">
        <v>41</v>
      </c>
      <c r="C113" s="38"/>
      <c r="D113" s="39"/>
      <c r="E113" s="39" t="s">
        <v>69</v>
      </c>
      <c r="F113" s="39" t="s">
        <v>70</v>
      </c>
      <c r="G113" s="40">
        <v>55</v>
      </c>
      <c r="H113" s="189">
        <v>43.9</v>
      </c>
      <c r="I113" s="189">
        <v>50.8</v>
      </c>
      <c r="J113" s="189"/>
      <c r="K113" s="463">
        <f t="shared" si="24"/>
        <v>50.8</v>
      </c>
      <c r="L113" s="40"/>
      <c r="M113" s="189"/>
      <c r="N113" s="189"/>
      <c r="O113" s="461"/>
      <c r="P113" s="463">
        <f t="shared" si="23"/>
        <v>0</v>
      </c>
    </row>
    <row r="114" spans="1:16" ht="12.75">
      <c r="A114" s="30" t="s">
        <v>318</v>
      </c>
      <c r="B114" s="31">
        <v>41</v>
      </c>
      <c r="C114" s="38"/>
      <c r="D114" s="39"/>
      <c r="E114" s="39" t="s">
        <v>71</v>
      </c>
      <c r="F114" s="39" t="s">
        <v>72</v>
      </c>
      <c r="G114" s="40">
        <v>3.5</v>
      </c>
      <c r="H114" s="189">
        <v>2.7</v>
      </c>
      <c r="I114" s="189">
        <v>3.3</v>
      </c>
      <c r="J114" s="189"/>
      <c r="K114" s="463">
        <f t="shared" si="24"/>
        <v>3.3</v>
      </c>
      <c r="L114" s="40"/>
      <c r="M114" s="189"/>
      <c r="N114" s="189"/>
      <c r="O114" s="461"/>
      <c r="P114" s="463">
        <f t="shared" si="23"/>
        <v>0</v>
      </c>
    </row>
    <row r="115" spans="1:16" ht="12.75">
      <c r="A115" s="30" t="s">
        <v>319</v>
      </c>
      <c r="B115" s="31">
        <v>41</v>
      </c>
      <c r="C115" s="38"/>
      <c r="D115" s="39"/>
      <c r="E115" s="39" t="s">
        <v>74</v>
      </c>
      <c r="F115" s="39" t="s">
        <v>75</v>
      </c>
      <c r="G115" s="40">
        <v>13</v>
      </c>
      <c r="H115" s="189">
        <v>10.7</v>
      </c>
      <c r="I115" s="189">
        <v>11.5</v>
      </c>
      <c r="J115" s="189"/>
      <c r="K115" s="463">
        <f t="shared" si="24"/>
        <v>11.5</v>
      </c>
      <c r="L115" s="40"/>
      <c r="M115" s="189"/>
      <c r="N115" s="189"/>
      <c r="O115" s="461"/>
      <c r="P115" s="463">
        <f t="shared" si="23"/>
        <v>0</v>
      </c>
    </row>
    <row r="116" spans="1:16" ht="12.75">
      <c r="A116" s="30" t="s">
        <v>321</v>
      </c>
      <c r="B116" s="31">
        <v>41</v>
      </c>
      <c r="C116" s="38"/>
      <c r="D116" s="39"/>
      <c r="E116" s="39" t="s">
        <v>77</v>
      </c>
      <c r="F116" s="39" t="s">
        <v>78</v>
      </c>
      <c r="G116" s="40">
        <v>4</v>
      </c>
      <c r="H116" s="189">
        <v>2.9</v>
      </c>
      <c r="I116" s="189">
        <v>3.8</v>
      </c>
      <c r="J116" s="189"/>
      <c r="K116" s="463">
        <f t="shared" si="24"/>
        <v>3.8</v>
      </c>
      <c r="L116" s="40"/>
      <c r="M116" s="189"/>
      <c r="N116" s="189"/>
      <c r="O116" s="461"/>
      <c r="P116" s="463">
        <f t="shared" si="23"/>
        <v>0</v>
      </c>
    </row>
    <row r="117" spans="1:16" ht="12.75">
      <c r="A117" s="30" t="s">
        <v>322</v>
      </c>
      <c r="B117" s="31">
        <v>41</v>
      </c>
      <c r="C117" s="38"/>
      <c r="D117" s="39"/>
      <c r="E117" s="39" t="s">
        <v>83</v>
      </c>
      <c r="F117" s="39" t="s">
        <v>84</v>
      </c>
      <c r="G117" s="40">
        <v>18.3</v>
      </c>
      <c r="H117" s="189">
        <v>14.9</v>
      </c>
      <c r="I117" s="189">
        <v>18.2</v>
      </c>
      <c r="J117" s="189"/>
      <c r="K117" s="463">
        <f t="shared" si="24"/>
        <v>18.2</v>
      </c>
      <c r="L117" s="40"/>
      <c r="M117" s="189"/>
      <c r="N117" s="189"/>
      <c r="O117" s="461"/>
      <c r="P117" s="463">
        <f t="shared" si="23"/>
        <v>0</v>
      </c>
    </row>
    <row r="118" spans="1:16" ht="12.75">
      <c r="A118" s="30" t="s">
        <v>323</v>
      </c>
      <c r="B118" s="31">
        <v>41</v>
      </c>
      <c r="C118" s="38"/>
      <c r="D118" s="39"/>
      <c r="E118" s="39" t="s">
        <v>86</v>
      </c>
      <c r="F118" s="39" t="s">
        <v>87</v>
      </c>
      <c r="G118" s="40">
        <v>6</v>
      </c>
      <c r="H118" s="189">
        <v>5.7</v>
      </c>
      <c r="I118" s="189">
        <v>7.1</v>
      </c>
      <c r="J118" s="189"/>
      <c r="K118" s="463">
        <f t="shared" si="24"/>
        <v>7.1</v>
      </c>
      <c r="L118" s="40"/>
      <c r="M118" s="189"/>
      <c r="N118" s="189"/>
      <c r="O118" s="461"/>
      <c r="P118" s="463">
        <f t="shared" si="23"/>
        <v>0</v>
      </c>
    </row>
    <row r="119" spans="1:16" ht="12.75">
      <c r="A119" s="30" t="s">
        <v>326</v>
      </c>
      <c r="B119" s="31">
        <v>41</v>
      </c>
      <c r="C119" s="38"/>
      <c r="D119" s="39"/>
      <c r="E119" s="39" t="s">
        <v>89</v>
      </c>
      <c r="F119" s="39" t="s">
        <v>90</v>
      </c>
      <c r="G119" s="40">
        <v>2</v>
      </c>
      <c r="H119" s="189">
        <v>2.7</v>
      </c>
      <c r="I119" s="189">
        <v>2.2</v>
      </c>
      <c r="J119" s="189"/>
      <c r="K119" s="463">
        <f t="shared" si="24"/>
        <v>2.2</v>
      </c>
      <c r="L119" s="40"/>
      <c r="M119" s="189"/>
      <c r="N119" s="189"/>
      <c r="O119" s="461"/>
      <c r="P119" s="463">
        <f t="shared" si="23"/>
        <v>0</v>
      </c>
    </row>
    <row r="120" spans="1:16" ht="12.75">
      <c r="A120" s="30" t="s">
        <v>328</v>
      </c>
      <c r="B120" s="31">
        <v>41</v>
      </c>
      <c r="C120" s="38"/>
      <c r="D120" s="39"/>
      <c r="E120" s="39" t="s">
        <v>205</v>
      </c>
      <c r="F120" s="39" t="s">
        <v>206</v>
      </c>
      <c r="G120" s="40">
        <v>18</v>
      </c>
      <c r="H120" s="189">
        <v>12.7</v>
      </c>
      <c r="I120" s="189">
        <v>13.8</v>
      </c>
      <c r="J120" s="189"/>
      <c r="K120" s="463">
        <f t="shared" si="24"/>
        <v>13.8</v>
      </c>
      <c r="L120" s="40"/>
      <c r="M120" s="189"/>
      <c r="N120" s="189"/>
      <c r="O120" s="461"/>
      <c r="P120" s="463">
        <f t="shared" si="23"/>
        <v>0</v>
      </c>
    </row>
    <row r="121" spans="1:24" ht="12.75">
      <c r="A121" s="30" t="s">
        <v>330</v>
      </c>
      <c r="B121" s="31">
        <v>41</v>
      </c>
      <c r="C121" s="38"/>
      <c r="D121" s="39"/>
      <c r="E121" s="39" t="s">
        <v>159</v>
      </c>
      <c r="F121" s="39" t="s">
        <v>854</v>
      </c>
      <c r="G121" s="40">
        <v>116</v>
      </c>
      <c r="H121" s="189">
        <v>120.1</v>
      </c>
      <c r="I121" s="189">
        <v>60</v>
      </c>
      <c r="J121" s="189">
        <v>-60</v>
      </c>
      <c r="K121" s="463">
        <f t="shared" si="24"/>
        <v>0</v>
      </c>
      <c r="L121" s="40"/>
      <c r="M121" s="189"/>
      <c r="N121" s="189"/>
      <c r="O121" s="461"/>
      <c r="P121" s="463">
        <f t="shared" si="23"/>
        <v>0</v>
      </c>
      <c r="R121" s="810" t="s">
        <v>1045</v>
      </c>
      <c r="S121" s="811"/>
      <c r="T121" s="811"/>
      <c r="U121" s="811"/>
      <c r="V121" s="811"/>
      <c r="W121" s="811"/>
      <c r="X121" s="811"/>
    </row>
    <row r="122" spans="1:24" ht="12.75">
      <c r="A122" s="30" t="s">
        <v>332</v>
      </c>
      <c r="B122" s="31">
        <v>41</v>
      </c>
      <c r="C122" s="38"/>
      <c r="D122" s="39"/>
      <c r="E122" s="39" t="s">
        <v>162</v>
      </c>
      <c r="F122" s="39" t="s">
        <v>352</v>
      </c>
      <c r="G122" s="40">
        <v>35</v>
      </c>
      <c r="H122" s="189">
        <v>37.5</v>
      </c>
      <c r="I122" s="189">
        <v>37</v>
      </c>
      <c r="J122" s="189">
        <v>-37</v>
      </c>
      <c r="K122" s="463">
        <f t="shared" si="24"/>
        <v>0</v>
      </c>
      <c r="L122" s="40"/>
      <c r="M122" s="189"/>
      <c r="N122" s="189"/>
      <c r="O122" s="461"/>
      <c r="P122" s="463">
        <f t="shared" si="23"/>
        <v>0</v>
      </c>
      <c r="R122" s="811"/>
      <c r="S122" s="811"/>
      <c r="T122" s="811"/>
      <c r="U122" s="811"/>
      <c r="V122" s="811"/>
      <c r="W122" s="811"/>
      <c r="X122" s="811"/>
    </row>
    <row r="123" spans="1:24" ht="12.75">
      <c r="A123" s="30" t="s">
        <v>333</v>
      </c>
      <c r="B123" s="31"/>
      <c r="C123" s="38"/>
      <c r="D123" s="39"/>
      <c r="E123" s="39" t="s">
        <v>162</v>
      </c>
      <c r="F123" s="39" t="s">
        <v>974</v>
      </c>
      <c r="G123" s="40">
        <v>0</v>
      </c>
      <c r="H123" s="189">
        <v>0</v>
      </c>
      <c r="I123" s="189">
        <v>35</v>
      </c>
      <c r="J123" s="189">
        <v>-35</v>
      </c>
      <c r="K123" s="463">
        <f t="shared" si="24"/>
        <v>0</v>
      </c>
      <c r="L123" s="40"/>
      <c r="M123" s="189"/>
      <c r="N123" s="189"/>
      <c r="O123" s="461"/>
      <c r="P123" s="463">
        <f t="shared" si="23"/>
        <v>0</v>
      </c>
      <c r="R123" s="811"/>
      <c r="S123" s="811"/>
      <c r="T123" s="811"/>
      <c r="U123" s="811"/>
      <c r="V123" s="811"/>
      <c r="W123" s="811"/>
      <c r="X123" s="811"/>
    </row>
    <row r="124" spans="1:16" ht="12.75">
      <c r="A124" s="30" t="s">
        <v>334</v>
      </c>
      <c r="B124" s="31">
        <v>41</v>
      </c>
      <c r="C124" s="38"/>
      <c r="D124" s="39"/>
      <c r="E124" s="39" t="s">
        <v>236</v>
      </c>
      <c r="F124" s="39" t="s">
        <v>369</v>
      </c>
      <c r="G124" s="40">
        <v>5</v>
      </c>
      <c r="H124" s="189">
        <v>2.7</v>
      </c>
      <c r="I124" s="189">
        <v>3</v>
      </c>
      <c r="J124" s="189"/>
      <c r="K124" s="463">
        <f aca="true" t="shared" si="25" ref="K124:K130">I124+J124</f>
        <v>3</v>
      </c>
      <c r="L124" s="40"/>
      <c r="M124" s="189"/>
      <c r="N124" s="189"/>
      <c r="O124" s="461"/>
      <c r="P124" s="463">
        <f aca="true" t="shared" si="26" ref="P124:P130">N124+O124</f>
        <v>0</v>
      </c>
    </row>
    <row r="125" spans="1:16" ht="12.75">
      <c r="A125" s="30" t="s">
        <v>335</v>
      </c>
      <c r="B125" s="31">
        <v>41</v>
      </c>
      <c r="C125" s="38"/>
      <c r="D125" s="39"/>
      <c r="E125" s="39" t="s">
        <v>170</v>
      </c>
      <c r="F125" s="39" t="s">
        <v>171</v>
      </c>
      <c r="G125" s="40">
        <v>5</v>
      </c>
      <c r="H125" s="189">
        <v>8.5</v>
      </c>
      <c r="I125" s="189">
        <v>10</v>
      </c>
      <c r="J125" s="189">
        <v>-10</v>
      </c>
      <c r="K125" s="463">
        <f t="shared" si="25"/>
        <v>0</v>
      </c>
      <c r="L125" s="40"/>
      <c r="M125" s="189"/>
      <c r="N125" s="189"/>
      <c r="O125" s="461"/>
      <c r="P125" s="463">
        <f t="shared" si="26"/>
        <v>0</v>
      </c>
    </row>
    <row r="126" spans="1:16" ht="12.75">
      <c r="A126" s="30" t="s">
        <v>336</v>
      </c>
      <c r="B126" s="31">
        <v>43</v>
      </c>
      <c r="C126" s="38"/>
      <c r="D126" s="39"/>
      <c r="E126" s="39" t="s">
        <v>362</v>
      </c>
      <c r="F126" s="39" t="s">
        <v>363</v>
      </c>
      <c r="G126" s="40">
        <v>0</v>
      </c>
      <c r="H126" s="189">
        <v>0</v>
      </c>
      <c r="I126" s="189">
        <v>0.9</v>
      </c>
      <c r="J126" s="189"/>
      <c r="K126" s="463">
        <f t="shared" si="25"/>
        <v>0.9</v>
      </c>
      <c r="L126" s="308">
        <v>16</v>
      </c>
      <c r="M126" s="309">
        <v>16</v>
      </c>
      <c r="N126" s="309"/>
      <c r="O126" s="461"/>
      <c r="P126" s="463">
        <f t="shared" si="26"/>
        <v>0</v>
      </c>
    </row>
    <row r="127" spans="1:16" ht="12.75">
      <c r="A127" s="30" t="s">
        <v>337</v>
      </c>
      <c r="B127" s="31">
        <v>41</v>
      </c>
      <c r="C127" s="38"/>
      <c r="D127" s="39"/>
      <c r="E127" s="39" t="s">
        <v>104</v>
      </c>
      <c r="F127" s="39" t="s">
        <v>371</v>
      </c>
      <c r="G127" s="40">
        <v>5</v>
      </c>
      <c r="H127" s="189">
        <v>2.1</v>
      </c>
      <c r="I127" s="189">
        <v>2</v>
      </c>
      <c r="J127" s="189">
        <v>-2</v>
      </c>
      <c r="K127" s="463">
        <f t="shared" si="25"/>
        <v>0</v>
      </c>
      <c r="L127" s="40"/>
      <c r="M127" s="189"/>
      <c r="N127" s="189"/>
      <c r="O127" s="461"/>
      <c r="P127" s="463">
        <f t="shared" si="26"/>
        <v>0</v>
      </c>
    </row>
    <row r="128" spans="1:16" ht="12.75">
      <c r="A128" s="30" t="s">
        <v>338</v>
      </c>
      <c r="B128" s="31">
        <v>41</v>
      </c>
      <c r="C128" s="38"/>
      <c r="D128" s="39"/>
      <c r="E128" s="39" t="s">
        <v>170</v>
      </c>
      <c r="F128" s="39" t="s">
        <v>382</v>
      </c>
      <c r="G128" s="40">
        <v>51</v>
      </c>
      <c r="H128" s="189">
        <v>56.9</v>
      </c>
      <c r="I128" s="189">
        <v>25</v>
      </c>
      <c r="J128" s="189">
        <v>-25</v>
      </c>
      <c r="K128" s="463">
        <f t="shared" si="25"/>
        <v>0</v>
      </c>
      <c r="L128" s="40"/>
      <c r="M128" s="189"/>
      <c r="N128" s="189"/>
      <c r="O128" s="461"/>
      <c r="P128" s="463">
        <f t="shared" si="26"/>
        <v>0</v>
      </c>
    </row>
    <row r="129" spans="1:16" s="14" customFormat="1" ht="12.75">
      <c r="A129" s="30" t="s">
        <v>339</v>
      </c>
      <c r="B129" s="137">
        <v>41</v>
      </c>
      <c r="C129" s="56"/>
      <c r="D129" s="61"/>
      <c r="E129" s="61" t="s">
        <v>114</v>
      </c>
      <c r="F129" s="61" t="s">
        <v>207</v>
      </c>
      <c r="G129" s="199">
        <v>1</v>
      </c>
      <c r="H129" s="200">
        <v>0.5</v>
      </c>
      <c r="I129" s="200">
        <v>1</v>
      </c>
      <c r="J129" s="200">
        <v>0.5</v>
      </c>
      <c r="K129" s="438">
        <f t="shared" si="25"/>
        <v>1.5</v>
      </c>
      <c r="L129" s="199"/>
      <c r="M129" s="200"/>
      <c r="N129" s="200"/>
      <c r="O129" s="446"/>
      <c r="P129" s="438">
        <f t="shared" si="26"/>
        <v>0</v>
      </c>
    </row>
    <row r="130" spans="1:16" s="14" customFormat="1" ht="12.75">
      <c r="A130" s="30" t="s">
        <v>340</v>
      </c>
      <c r="B130" s="137">
        <v>41</v>
      </c>
      <c r="C130" s="56"/>
      <c r="D130" s="61"/>
      <c r="E130" s="61" t="s">
        <v>208</v>
      </c>
      <c r="F130" s="61" t="s">
        <v>209</v>
      </c>
      <c r="G130" s="199">
        <v>2</v>
      </c>
      <c r="H130" s="200">
        <v>0.8</v>
      </c>
      <c r="I130" s="200">
        <v>1</v>
      </c>
      <c r="J130" s="200"/>
      <c r="K130" s="438">
        <f t="shared" si="25"/>
        <v>1</v>
      </c>
      <c r="L130" s="199"/>
      <c r="M130" s="200"/>
      <c r="N130" s="200"/>
      <c r="O130" s="446"/>
      <c r="P130" s="438">
        <f t="shared" si="26"/>
        <v>0</v>
      </c>
    </row>
    <row r="131" spans="1:16" ht="12.75">
      <c r="A131" s="30" t="s">
        <v>341</v>
      </c>
      <c r="B131" s="31">
        <v>41</v>
      </c>
      <c r="C131" s="38"/>
      <c r="D131" s="39"/>
      <c r="E131" s="39" t="s">
        <v>164</v>
      </c>
      <c r="F131" s="39" t="s">
        <v>165</v>
      </c>
      <c r="G131" s="40">
        <v>15</v>
      </c>
      <c r="H131" s="189">
        <v>21.6</v>
      </c>
      <c r="I131" s="189">
        <v>22</v>
      </c>
      <c r="J131" s="189">
        <v>-1.5</v>
      </c>
      <c r="K131" s="463">
        <f t="shared" si="24"/>
        <v>20.5</v>
      </c>
      <c r="L131" s="40"/>
      <c r="M131" s="189"/>
      <c r="N131" s="189"/>
      <c r="O131" s="461"/>
      <c r="P131" s="463">
        <f t="shared" si="23"/>
        <v>0</v>
      </c>
    </row>
    <row r="132" spans="1:16" ht="12.75">
      <c r="A132" s="30" t="s">
        <v>342</v>
      </c>
      <c r="B132" s="31">
        <v>41</v>
      </c>
      <c r="C132" s="38"/>
      <c r="D132" s="39"/>
      <c r="E132" s="39" t="s">
        <v>166</v>
      </c>
      <c r="F132" s="39" t="s">
        <v>167</v>
      </c>
      <c r="G132" s="40">
        <v>7</v>
      </c>
      <c r="H132" s="189">
        <v>0</v>
      </c>
      <c r="I132" s="189">
        <v>7</v>
      </c>
      <c r="J132" s="189">
        <v>-3</v>
      </c>
      <c r="K132" s="463">
        <f t="shared" si="24"/>
        <v>4</v>
      </c>
      <c r="L132" s="40"/>
      <c r="M132" s="189"/>
      <c r="N132" s="189"/>
      <c r="O132" s="461"/>
      <c r="P132" s="463">
        <f t="shared" si="23"/>
        <v>0</v>
      </c>
    </row>
    <row r="133" spans="1:16" ht="12.75">
      <c r="A133" s="30" t="s">
        <v>343</v>
      </c>
      <c r="B133" s="31">
        <v>41</v>
      </c>
      <c r="C133" s="38"/>
      <c r="D133" s="39"/>
      <c r="E133" s="39" t="s">
        <v>130</v>
      </c>
      <c r="F133" s="39" t="s">
        <v>210</v>
      </c>
      <c r="G133" s="40">
        <v>1</v>
      </c>
      <c r="H133" s="189">
        <v>0.9</v>
      </c>
      <c r="I133" s="189">
        <v>3</v>
      </c>
      <c r="J133" s="189">
        <v>-2</v>
      </c>
      <c r="K133" s="463">
        <f t="shared" si="24"/>
        <v>1</v>
      </c>
      <c r="L133" s="40"/>
      <c r="M133" s="189"/>
      <c r="N133" s="189"/>
      <c r="O133" s="461"/>
      <c r="P133" s="463">
        <f t="shared" si="23"/>
        <v>0</v>
      </c>
    </row>
    <row r="134" spans="1:24" ht="12.75">
      <c r="A134" s="30" t="s">
        <v>344</v>
      </c>
      <c r="B134" s="31">
        <v>41</v>
      </c>
      <c r="C134" s="38"/>
      <c r="D134" s="39"/>
      <c r="E134" s="39" t="s">
        <v>95</v>
      </c>
      <c r="F134" s="39" t="s">
        <v>96</v>
      </c>
      <c r="G134" s="40">
        <v>48.2</v>
      </c>
      <c r="H134" s="189">
        <v>47.4</v>
      </c>
      <c r="I134" s="189">
        <v>32.7</v>
      </c>
      <c r="J134" s="189">
        <v>-5</v>
      </c>
      <c r="K134" s="463">
        <f t="shared" si="24"/>
        <v>27.700000000000003</v>
      </c>
      <c r="L134" s="40"/>
      <c r="M134" s="189"/>
      <c r="N134" s="189"/>
      <c r="O134" s="461"/>
      <c r="P134" s="463">
        <f t="shared" si="23"/>
        <v>0</v>
      </c>
      <c r="R134" s="810" t="s">
        <v>1049</v>
      </c>
      <c r="S134" s="811"/>
      <c r="T134" s="811"/>
      <c r="U134" s="811"/>
      <c r="V134" s="811"/>
      <c r="W134" s="811"/>
      <c r="X134" s="811"/>
    </row>
    <row r="135" spans="1:24" ht="12.75">
      <c r="A135" s="30" t="s">
        <v>345</v>
      </c>
      <c r="B135" s="31">
        <v>41</v>
      </c>
      <c r="C135" s="38"/>
      <c r="D135" s="39"/>
      <c r="E135" s="39" t="s">
        <v>215</v>
      </c>
      <c r="F135" s="39" t="s">
        <v>216</v>
      </c>
      <c r="G135" s="40">
        <v>7</v>
      </c>
      <c r="H135" s="189">
        <v>4</v>
      </c>
      <c r="I135" s="189">
        <v>4</v>
      </c>
      <c r="J135" s="189">
        <v>-1</v>
      </c>
      <c r="K135" s="463">
        <f t="shared" si="24"/>
        <v>3</v>
      </c>
      <c r="L135" s="40"/>
      <c r="M135" s="189"/>
      <c r="N135" s="189"/>
      <c r="O135" s="461"/>
      <c r="P135" s="463">
        <f t="shared" si="23"/>
        <v>0</v>
      </c>
      <c r="R135" s="811"/>
      <c r="S135" s="811"/>
      <c r="T135" s="811"/>
      <c r="U135" s="811"/>
      <c r="V135" s="811"/>
      <c r="W135" s="811"/>
      <c r="X135" s="811"/>
    </row>
    <row r="136" spans="1:24" ht="12.75">
      <c r="A136" s="30" t="s">
        <v>346</v>
      </c>
      <c r="B136" s="31">
        <v>41</v>
      </c>
      <c r="C136" s="38"/>
      <c r="D136" s="39"/>
      <c r="E136" s="39" t="s">
        <v>92</v>
      </c>
      <c r="F136" s="39" t="s">
        <v>217</v>
      </c>
      <c r="G136" s="40">
        <v>0.5</v>
      </c>
      <c r="H136" s="189">
        <v>0</v>
      </c>
      <c r="I136" s="189">
        <v>0.5</v>
      </c>
      <c r="J136" s="189"/>
      <c r="K136" s="463">
        <f t="shared" si="24"/>
        <v>0.5</v>
      </c>
      <c r="L136" s="40"/>
      <c r="M136" s="189"/>
      <c r="N136" s="189"/>
      <c r="O136" s="461"/>
      <c r="P136" s="463">
        <f t="shared" si="23"/>
        <v>0</v>
      </c>
      <c r="R136" s="811"/>
      <c r="S136" s="811"/>
      <c r="T136" s="811"/>
      <c r="U136" s="811"/>
      <c r="V136" s="811"/>
      <c r="W136" s="811"/>
      <c r="X136" s="811"/>
    </row>
    <row r="137" spans="1:16" ht="12.75">
      <c r="A137" s="30" t="s">
        <v>347</v>
      </c>
      <c r="B137" s="31">
        <v>41</v>
      </c>
      <c r="C137" s="38"/>
      <c r="D137" s="39"/>
      <c r="E137" s="39" t="s">
        <v>143</v>
      </c>
      <c r="F137" s="39" t="s">
        <v>360</v>
      </c>
      <c r="G137" s="40">
        <v>5</v>
      </c>
      <c r="H137" s="189">
        <v>3.4</v>
      </c>
      <c r="I137" s="189">
        <v>5</v>
      </c>
      <c r="J137" s="189"/>
      <c r="K137" s="463">
        <f t="shared" si="24"/>
        <v>5</v>
      </c>
      <c r="L137" s="40"/>
      <c r="M137" s="189"/>
      <c r="N137" s="189"/>
      <c r="O137" s="461"/>
      <c r="P137" s="463">
        <f t="shared" si="23"/>
        <v>0</v>
      </c>
    </row>
    <row r="138" spans="1:16" ht="12.75">
      <c r="A138" s="30" t="s">
        <v>348</v>
      </c>
      <c r="B138" s="31">
        <v>41</v>
      </c>
      <c r="C138" s="38"/>
      <c r="D138" s="39"/>
      <c r="E138" s="39" t="s">
        <v>324</v>
      </c>
      <c r="F138" s="39" t="s">
        <v>325</v>
      </c>
      <c r="G138" s="40">
        <v>2</v>
      </c>
      <c r="H138" s="189">
        <v>0.5</v>
      </c>
      <c r="I138" s="189">
        <v>2</v>
      </c>
      <c r="J138" s="189"/>
      <c r="K138" s="463">
        <f t="shared" si="24"/>
        <v>2</v>
      </c>
      <c r="L138" s="40"/>
      <c r="M138" s="189"/>
      <c r="N138" s="189"/>
      <c r="O138" s="461"/>
      <c r="P138" s="463">
        <f t="shared" si="23"/>
        <v>0</v>
      </c>
    </row>
    <row r="139" spans="1:16" ht="12.75">
      <c r="A139" s="30" t="s">
        <v>349</v>
      </c>
      <c r="B139" s="31">
        <v>41</v>
      </c>
      <c r="C139" s="38"/>
      <c r="D139" s="39"/>
      <c r="E139" s="39" t="s">
        <v>366</v>
      </c>
      <c r="F139" s="39" t="s">
        <v>293</v>
      </c>
      <c r="G139" s="40">
        <v>3</v>
      </c>
      <c r="H139" s="189">
        <v>0.5</v>
      </c>
      <c r="I139" s="189">
        <v>2</v>
      </c>
      <c r="J139" s="189"/>
      <c r="K139" s="463">
        <f t="shared" si="24"/>
        <v>2</v>
      </c>
      <c r="L139" s="40"/>
      <c r="M139" s="189"/>
      <c r="N139" s="189"/>
      <c r="O139" s="461"/>
      <c r="P139" s="463">
        <f t="shared" si="23"/>
        <v>0</v>
      </c>
    </row>
    <row r="140" spans="1:16" ht="12.75">
      <c r="A140" s="30" t="s">
        <v>350</v>
      </c>
      <c r="B140" s="31">
        <v>41</v>
      </c>
      <c r="C140" s="38"/>
      <c r="D140" s="39"/>
      <c r="E140" s="39" t="s">
        <v>118</v>
      </c>
      <c r="F140" s="39" t="s">
        <v>374</v>
      </c>
      <c r="G140" s="40">
        <v>1</v>
      </c>
      <c r="H140" s="189">
        <v>1.1</v>
      </c>
      <c r="I140" s="189">
        <v>1</v>
      </c>
      <c r="J140" s="189"/>
      <c r="K140" s="463">
        <f t="shared" si="24"/>
        <v>1</v>
      </c>
      <c r="L140" s="40"/>
      <c r="M140" s="189"/>
      <c r="N140" s="189"/>
      <c r="O140" s="461"/>
      <c r="P140" s="463">
        <f t="shared" si="23"/>
        <v>0</v>
      </c>
    </row>
    <row r="141" spans="1:16" ht="12.75">
      <c r="A141" s="30" t="s">
        <v>351</v>
      </c>
      <c r="B141" s="31">
        <v>41</v>
      </c>
      <c r="C141" s="38"/>
      <c r="D141" s="39"/>
      <c r="E141" s="39" t="s">
        <v>104</v>
      </c>
      <c r="F141" s="39" t="s">
        <v>185</v>
      </c>
      <c r="G141" s="40">
        <v>30</v>
      </c>
      <c r="H141" s="189">
        <v>37.7</v>
      </c>
      <c r="I141" s="189">
        <v>35</v>
      </c>
      <c r="J141" s="189"/>
      <c r="K141" s="463">
        <f t="shared" si="24"/>
        <v>35</v>
      </c>
      <c r="L141" s="40"/>
      <c r="M141" s="189"/>
      <c r="N141" s="189"/>
      <c r="O141" s="461"/>
      <c r="P141" s="463">
        <f t="shared" si="23"/>
        <v>0</v>
      </c>
    </row>
    <row r="142" spans="1:16" ht="12.75">
      <c r="A142" s="30" t="s">
        <v>353</v>
      </c>
      <c r="B142" s="31">
        <v>41</v>
      </c>
      <c r="C142" s="38"/>
      <c r="D142" s="39"/>
      <c r="E142" s="39" t="s">
        <v>138</v>
      </c>
      <c r="F142" s="39" t="s">
        <v>377</v>
      </c>
      <c r="G142" s="40">
        <v>2</v>
      </c>
      <c r="H142" s="189">
        <v>1.1</v>
      </c>
      <c r="I142" s="189">
        <v>1.5</v>
      </c>
      <c r="J142" s="189"/>
      <c r="K142" s="463">
        <f aca="true" t="shared" si="27" ref="K142:K147">I142+J142</f>
        <v>1.5</v>
      </c>
      <c r="L142" s="40"/>
      <c r="M142" s="189"/>
      <c r="N142" s="189"/>
      <c r="O142" s="461"/>
      <c r="P142" s="463">
        <f aca="true" t="shared" si="28" ref="P142:P147">N142+O142</f>
        <v>0</v>
      </c>
    </row>
    <row r="143" spans="1:24" ht="12.75">
      <c r="A143" s="30" t="s">
        <v>354</v>
      </c>
      <c r="B143" s="31">
        <v>41</v>
      </c>
      <c r="C143" s="38"/>
      <c r="D143" s="39"/>
      <c r="E143" s="39" t="s">
        <v>865</v>
      </c>
      <c r="F143" s="39" t="s">
        <v>288</v>
      </c>
      <c r="G143" s="40">
        <v>8</v>
      </c>
      <c r="H143" s="189">
        <v>7.4</v>
      </c>
      <c r="I143" s="189">
        <v>10</v>
      </c>
      <c r="J143" s="189"/>
      <c r="K143" s="463">
        <f t="shared" si="27"/>
        <v>10</v>
      </c>
      <c r="L143" s="40"/>
      <c r="M143" s="189"/>
      <c r="N143" s="189"/>
      <c r="O143" s="461"/>
      <c r="P143" s="463">
        <f t="shared" si="28"/>
        <v>0</v>
      </c>
      <c r="R143" s="810" t="s">
        <v>1047</v>
      </c>
      <c r="S143" s="811"/>
      <c r="T143" s="811"/>
      <c r="U143" s="811"/>
      <c r="V143" s="811"/>
      <c r="W143" s="811"/>
      <c r="X143" s="811"/>
    </row>
    <row r="144" spans="1:24" ht="12.75">
      <c r="A144" s="30" t="s">
        <v>355</v>
      </c>
      <c r="B144" s="31">
        <v>41</v>
      </c>
      <c r="C144" s="38"/>
      <c r="D144" s="39"/>
      <c r="E144" s="39" t="s">
        <v>226</v>
      </c>
      <c r="F144" s="39" t="s">
        <v>227</v>
      </c>
      <c r="G144" s="40">
        <v>2</v>
      </c>
      <c r="H144" s="189">
        <v>1</v>
      </c>
      <c r="I144" s="189">
        <v>2</v>
      </c>
      <c r="J144" s="189">
        <v>-1</v>
      </c>
      <c r="K144" s="463">
        <f t="shared" si="27"/>
        <v>1</v>
      </c>
      <c r="L144" s="40"/>
      <c r="M144" s="189"/>
      <c r="N144" s="189"/>
      <c r="O144" s="461"/>
      <c r="P144" s="463">
        <f t="shared" si="28"/>
        <v>0</v>
      </c>
      <c r="R144" s="811"/>
      <c r="S144" s="811"/>
      <c r="T144" s="811"/>
      <c r="U144" s="811"/>
      <c r="V144" s="811"/>
      <c r="W144" s="811"/>
      <c r="X144" s="811"/>
    </row>
    <row r="145" spans="1:24" ht="12.75">
      <c r="A145" s="30" t="s">
        <v>356</v>
      </c>
      <c r="B145" s="31">
        <v>41</v>
      </c>
      <c r="C145" s="38"/>
      <c r="D145" s="39"/>
      <c r="E145" s="39" t="s">
        <v>183</v>
      </c>
      <c r="F145" s="39" t="s">
        <v>184</v>
      </c>
      <c r="G145" s="40">
        <v>15</v>
      </c>
      <c r="H145" s="189">
        <v>9.5</v>
      </c>
      <c r="I145" s="189">
        <v>15</v>
      </c>
      <c r="J145" s="189"/>
      <c r="K145" s="463">
        <f t="shared" si="27"/>
        <v>15</v>
      </c>
      <c r="L145" s="40"/>
      <c r="M145" s="189"/>
      <c r="N145" s="189"/>
      <c r="O145" s="461"/>
      <c r="P145" s="463">
        <f t="shared" si="28"/>
        <v>0</v>
      </c>
      <c r="R145" s="811"/>
      <c r="S145" s="811"/>
      <c r="T145" s="811"/>
      <c r="U145" s="811"/>
      <c r="V145" s="811"/>
      <c r="W145" s="811"/>
      <c r="X145" s="811"/>
    </row>
    <row r="146" spans="1:16" s="14" customFormat="1" ht="12.75">
      <c r="A146" s="30" t="s">
        <v>357</v>
      </c>
      <c r="B146" s="137">
        <v>41</v>
      </c>
      <c r="C146" s="56"/>
      <c r="D146" s="61"/>
      <c r="E146" s="61" t="s">
        <v>168</v>
      </c>
      <c r="F146" s="61" t="s">
        <v>218</v>
      </c>
      <c r="G146" s="199">
        <v>0</v>
      </c>
      <c r="H146" s="200">
        <v>7.4</v>
      </c>
      <c r="I146" s="200">
        <v>7</v>
      </c>
      <c r="J146" s="200"/>
      <c r="K146" s="438">
        <f t="shared" si="27"/>
        <v>7</v>
      </c>
      <c r="L146" s="199"/>
      <c r="M146" s="200"/>
      <c r="N146" s="200"/>
      <c r="O146" s="446"/>
      <c r="P146" s="438">
        <f t="shared" si="28"/>
        <v>0</v>
      </c>
    </row>
    <row r="147" spans="1:16" s="14" customFormat="1" ht="12.75">
      <c r="A147" s="30" t="s">
        <v>358</v>
      </c>
      <c r="B147" s="137">
        <v>41</v>
      </c>
      <c r="C147" s="56"/>
      <c r="D147" s="61"/>
      <c r="E147" s="61" t="s">
        <v>219</v>
      </c>
      <c r="F147" s="61" t="s">
        <v>864</v>
      </c>
      <c r="G147" s="199">
        <v>0</v>
      </c>
      <c r="H147" s="200">
        <v>0.7</v>
      </c>
      <c r="I147" s="200">
        <v>1</v>
      </c>
      <c r="J147" s="200"/>
      <c r="K147" s="438">
        <f t="shared" si="27"/>
        <v>1</v>
      </c>
      <c r="L147" s="199"/>
      <c r="M147" s="200"/>
      <c r="N147" s="200"/>
      <c r="O147" s="446"/>
      <c r="P147" s="438">
        <f t="shared" si="28"/>
        <v>0</v>
      </c>
    </row>
    <row r="148" spans="1:16" ht="12.75">
      <c r="A148" s="30" t="s">
        <v>359</v>
      </c>
      <c r="B148" s="31">
        <v>41</v>
      </c>
      <c r="C148" s="38"/>
      <c r="D148" s="39"/>
      <c r="E148" s="39" t="s">
        <v>104</v>
      </c>
      <c r="F148" s="39" t="s">
        <v>224</v>
      </c>
      <c r="G148" s="40">
        <v>3</v>
      </c>
      <c r="H148" s="189">
        <v>2</v>
      </c>
      <c r="I148" s="189">
        <v>2</v>
      </c>
      <c r="J148" s="189">
        <v>-1</v>
      </c>
      <c r="K148" s="463">
        <f t="shared" si="24"/>
        <v>1</v>
      </c>
      <c r="L148" s="40"/>
      <c r="M148" s="189"/>
      <c r="N148" s="189"/>
      <c r="O148" s="461"/>
      <c r="P148" s="463">
        <f t="shared" si="23"/>
        <v>0</v>
      </c>
    </row>
    <row r="149" spans="1:16" ht="12.75">
      <c r="A149" s="30" t="s">
        <v>361</v>
      </c>
      <c r="B149" s="31"/>
      <c r="C149" s="38"/>
      <c r="D149" s="35" t="s">
        <v>314</v>
      </c>
      <c r="E149" s="830" t="s">
        <v>315</v>
      </c>
      <c r="F149" s="830"/>
      <c r="G149" s="36">
        <f aca="true" t="shared" si="29" ref="G149:P149">SUM(G150)</f>
        <v>20.4</v>
      </c>
      <c r="H149" s="186">
        <f t="shared" si="29"/>
        <v>23</v>
      </c>
      <c r="I149" s="186">
        <f t="shared" si="29"/>
        <v>7.5</v>
      </c>
      <c r="J149" s="186">
        <f t="shared" si="29"/>
        <v>0</v>
      </c>
      <c r="K149" s="201">
        <f t="shared" si="29"/>
        <v>7.5</v>
      </c>
      <c r="L149" s="36">
        <f t="shared" si="29"/>
        <v>0</v>
      </c>
      <c r="M149" s="186">
        <f t="shared" si="29"/>
        <v>0</v>
      </c>
      <c r="N149" s="186">
        <f t="shared" si="29"/>
        <v>0</v>
      </c>
      <c r="O149" s="186">
        <f t="shared" si="29"/>
        <v>0</v>
      </c>
      <c r="P149" s="201">
        <f t="shared" si="29"/>
        <v>0</v>
      </c>
    </row>
    <row r="150" spans="1:16" ht="12.75">
      <c r="A150" s="30" t="s">
        <v>364</v>
      </c>
      <c r="B150" s="31"/>
      <c r="C150" s="38"/>
      <c r="D150" s="39"/>
      <c r="E150" s="834" t="s">
        <v>996</v>
      </c>
      <c r="F150" s="834"/>
      <c r="G150" s="187">
        <f aca="true" t="shared" si="30" ref="G150:P150">SUM(G151:G157)</f>
        <v>20.4</v>
      </c>
      <c r="H150" s="188">
        <f>SUM(H151:H157)</f>
        <v>23</v>
      </c>
      <c r="I150" s="188">
        <f>SUM(I151:I157)</f>
        <v>7.5</v>
      </c>
      <c r="J150" s="188">
        <f>SUM(J151:J157)</f>
        <v>0</v>
      </c>
      <c r="K150" s="437">
        <f>SUM(K151:K157)</f>
        <v>7.5</v>
      </c>
      <c r="L150" s="187">
        <f t="shared" si="30"/>
        <v>0</v>
      </c>
      <c r="M150" s="188">
        <f t="shared" si="30"/>
        <v>0</v>
      </c>
      <c r="N150" s="188">
        <f t="shared" si="30"/>
        <v>0</v>
      </c>
      <c r="O150" s="188">
        <f t="shared" si="30"/>
        <v>0</v>
      </c>
      <c r="P150" s="437">
        <f t="shared" si="30"/>
        <v>0</v>
      </c>
    </row>
    <row r="151" spans="1:24" ht="12.75">
      <c r="A151" s="30" t="s">
        <v>365</v>
      </c>
      <c r="B151" s="31">
        <v>111</v>
      </c>
      <c r="C151" s="38"/>
      <c r="D151" s="39"/>
      <c r="E151" s="39" t="s">
        <v>183</v>
      </c>
      <c r="F151" s="39" t="s">
        <v>184</v>
      </c>
      <c r="G151" s="40">
        <v>2</v>
      </c>
      <c r="H151" s="189">
        <v>12.3</v>
      </c>
      <c r="I151" s="189">
        <v>6.3</v>
      </c>
      <c r="J151" s="189"/>
      <c r="K151" s="463">
        <f>I151+J151</f>
        <v>6.3</v>
      </c>
      <c r="L151" s="40"/>
      <c r="M151" s="189"/>
      <c r="N151" s="189"/>
      <c r="O151" s="461"/>
      <c r="P151" s="463">
        <f>N151+O151</f>
        <v>0</v>
      </c>
      <c r="R151" s="810" t="s">
        <v>1048</v>
      </c>
      <c r="S151" s="811"/>
      <c r="T151" s="811"/>
      <c r="U151" s="811"/>
      <c r="V151" s="811"/>
      <c r="W151" s="811"/>
      <c r="X151" s="811"/>
    </row>
    <row r="152" spans="1:24" ht="12.75">
      <c r="A152" s="30" t="s">
        <v>367</v>
      </c>
      <c r="B152" s="31">
        <v>111</v>
      </c>
      <c r="C152" s="38"/>
      <c r="D152" s="39"/>
      <c r="E152" s="39" t="s">
        <v>95</v>
      </c>
      <c r="F152" s="39" t="s">
        <v>96</v>
      </c>
      <c r="G152" s="40">
        <v>0.30000000000000004</v>
      </c>
      <c r="H152" s="189">
        <v>0.7</v>
      </c>
      <c r="I152" s="189">
        <v>0.2</v>
      </c>
      <c r="J152" s="189"/>
      <c r="K152" s="463">
        <f aca="true" t="shared" si="31" ref="K152:K157">I152+J152</f>
        <v>0.2</v>
      </c>
      <c r="L152" s="40"/>
      <c r="M152" s="189"/>
      <c r="N152" s="189"/>
      <c r="O152" s="461"/>
      <c r="P152" s="463">
        <f aca="true" t="shared" si="32" ref="P152:P157">N152+O152</f>
        <v>0</v>
      </c>
      <c r="R152" s="811"/>
      <c r="S152" s="811"/>
      <c r="T152" s="811"/>
      <c r="U152" s="811"/>
      <c r="V152" s="811"/>
      <c r="W152" s="811"/>
      <c r="X152" s="811"/>
    </row>
    <row r="153" spans="1:24" ht="12.75">
      <c r="A153" s="30" t="s">
        <v>368</v>
      </c>
      <c r="B153" s="31">
        <v>111</v>
      </c>
      <c r="C153" s="38"/>
      <c r="D153" s="39"/>
      <c r="E153" s="39" t="s">
        <v>168</v>
      </c>
      <c r="F153" s="39" t="s">
        <v>320</v>
      </c>
      <c r="G153" s="40">
        <v>0.30000000000000004</v>
      </c>
      <c r="H153" s="189">
        <v>0.2</v>
      </c>
      <c r="I153" s="189">
        <v>0.3</v>
      </c>
      <c r="J153" s="189"/>
      <c r="K153" s="463">
        <f t="shared" si="31"/>
        <v>0.3</v>
      </c>
      <c r="L153" s="40"/>
      <c r="M153" s="189"/>
      <c r="N153" s="189"/>
      <c r="O153" s="461"/>
      <c r="P153" s="463">
        <f t="shared" si="32"/>
        <v>0</v>
      </c>
      <c r="R153" s="811"/>
      <c r="S153" s="811"/>
      <c r="T153" s="811"/>
      <c r="U153" s="811"/>
      <c r="V153" s="811"/>
      <c r="W153" s="811"/>
      <c r="X153" s="811"/>
    </row>
    <row r="154" spans="1:16" ht="12.75">
      <c r="A154" s="30" t="s">
        <v>370</v>
      </c>
      <c r="B154" s="31">
        <v>111</v>
      </c>
      <c r="C154" s="38"/>
      <c r="D154" s="39"/>
      <c r="E154" s="39" t="s">
        <v>205</v>
      </c>
      <c r="F154" s="39" t="s">
        <v>206</v>
      </c>
      <c r="G154" s="40">
        <v>0.4</v>
      </c>
      <c r="H154" s="189">
        <v>3.7</v>
      </c>
      <c r="I154" s="189">
        <v>0</v>
      </c>
      <c r="J154" s="189"/>
      <c r="K154" s="463">
        <f t="shared" si="31"/>
        <v>0</v>
      </c>
      <c r="L154" s="40"/>
      <c r="M154" s="189"/>
      <c r="N154" s="189"/>
      <c r="O154" s="461"/>
      <c r="P154" s="463">
        <f t="shared" si="32"/>
        <v>0</v>
      </c>
    </row>
    <row r="155" spans="1:16" ht="12.75">
      <c r="A155" s="30" t="s">
        <v>372</v>
      </c>
      <c r="B155" s="31">
        <v>111</v>
      </c>
      <c r="C155" s="38"/>
      <c r="D155" s="39"/>
      <c r="E155" s="39" t="s">
        <v>170</v>
      </c>
      <c r="F155" s="39" t="s">
        <v>171</v>
      </c>
      <c r="G155" s="40">
        <v>0.2</v>
      </c>
      <c r="H155" s="189">
        <v>0.1</v>
      </c>
      <c r="I155" s="189">
        <v>0</v>
      </c>
      <c r="J155" s="189"/>
      <c r="K155" s="463">
        <f t="shared" si="31"/>
        <v>0</v>
      </c>
      <c r="L155" s="40"/>
      <c r="M155" s="189"/>
      <c r="N155" s="189"/>
      <c r="O155" s="461"/>
      <c r="P155" s="463">
        <f t="shared" si="32"/>
        <v>0</v>
      </c>
    </row>
    <row r="156" spans="1:16" ht="12.75">
      <c r="A156" s="30" t="s">
        <v>373</v>
      </c>
      <c r="B156" s="31">
        <v>111</v>
      </c>
      <c r="C156" s="38"/>
      <c r="D156" s="39"/>
      <c r="E156" s="39" t="s">
        <v>324</v>
      </c>
      <c r="F156" s="39" t="s">
        <v>325</v>
      </c>
      <c r="G156" s="40">
        <v>0.2</v>
      </c>
      <c r="H156" s="189">
        <v>0</v>
      </c>
      <c r="I156" s="189">
        <v>0</v>
      </c>
      <c r="J156" s="189"/>
      <c r="K156" s="463">
        <f t="shared" si="31"/>
        <v>0</v>
      </c>
      <c r="L156" s="40"/>
      <c r="M156" s="189"/>
      <c r="N156" s="189"/>
      <c r="O156" s="461"/>
      <c r="P156" s="463">
        <f t="shared" si="32"/>
        <v>0</v>
      </c>
    </row>
    <row r="157" spans="1:16" ht="13.5" thickBot="1">
      <c r="A157" s="43" t="s">
        <v>375</v>
      </c>
      <c r="B157" s="144">
        <v>111</v>
      </c>
      <c r="C157" s="145"/>
      <c r="D157" s="45"/>
      <c r="E157" s="45" t="s">
        <v>63</v>
      </c>
      <c r="F157" s="45" t="s">
        <v>327</v>
      </c>
      <c r="G157" s="192">
        <v>17</v>
      </c>
      <c r="H157" s="193">
        <v>6</v>
      </c>
      <c r="I157" s="193">
        <v>0.7</v>
      </c>
      <c r="J157" s="193"/>
      <c r="K157" s="464">
        <f t="shared" si="31"/>
        <v>0.7</v>
      </c>
      <c r="L157" s="192"/>
      <c r="M157" s="193"/>
      <c r="N157" s="193"/>
      <c r="O157" s="462"/>
      <c r="P157" s="464">
        <f t="shared" si="32"/>
        <v>0</v>
      </c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194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194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194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194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194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194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194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194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194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94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194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194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194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194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194"/>
    </row>
    <row r="173" spans="1:14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194"/>
    </row>
    <row r="174" spans="1:14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194"/>
    </row>
    <row r="175" spans="1:14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94"/>
    </row>
    <row r="176" spans="1:14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194"/>
    </row>
    <row r="177" spans="1:14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194"/>
    </row>
    <row r="178" spans="1:14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194"/>
    </row>
    <row r="179" spans="1:14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194"/>
    </row>
    <row r="180" spans="1:14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194"/>
    </row>
    <row r="181" spans="1:14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194"/>
    </row>
    <row r="182" spans="1:14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194"/>
    </row>
    <row r="183" spans="1:14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194"/>
    </row>
    <row r="184" spans="1:14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194"/>
    </row>
    <row r="185" spans="1:14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94"/>
    </row>
    <row r="186" spans="1:14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194"/>
    </row>
    <row r="187" spans="1:14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194"/>
    </row>
    <row r="188" spans="1:14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194"/>
    </row>
    <row r="189" spans="1:14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194"/>
    </row>
    <row r="190" spans="1:14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194"/>
    </row>
    <row r="191" spans="1:14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194"/>
    </row>
    <row r="192" spans="1:14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194"/>
    </row>
    <row r="193" spans="1:14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194"/>
    </row>
    <row r="194" spans="1:14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194"/>
    </row>
    <row r="195" spans="1:14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194"/>
    </row>
    <row r="196" spans="1:14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194"/>
    </row>
    <row r="197" spans="1:14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194"/>
    </row>
    <row r="198" spans="1:14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194"/>
    </row>
    <row r="199" spans="1:14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194"/>
    </row>
    <row r="200" spans="1:14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194"/>
    </row>
    <row r="201" spans="1:14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194"/>
    </row>
    <row r="202" spans="1:14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194"/>
    </row>
    <row r="203" spans="1:14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94"/>
    </row>
    <row r="204" spans="1:14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194"/>
    </row>
    <row r="205" spans="1:14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194"/>
    </row>
    <row r="206" spans="1:14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194"/>
    </row>
    <row r="207" spans="1:14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194"/>
    </row>
    <row r="208" spans="1:14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194"/>
    </row>
    <row r="209" spans="1:14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194"/>
    </row>
    <row r="210" spans="1:14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194"/>
    </row>
    <row r="211" spans="1:14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194"/>
    </row>
    <row r="212" spans="1:14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194"/>
    </row>
    <row r="213" spans="1:14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194"/>
    </row>
    <row r="214" spans="1:14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194"/>
    </row>
    <row r="215" spans="1:14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194"/>
    </row>
    <row r="216" spans="1:14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194"/>
    </row>
    <row r="217" spans="1:14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194"/>
    </row>
    <row r="218" spans="1:14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194"/>
    </row>
    <row r="219" spans="1:14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194"/>
    </row>
    <row r="220" spans="1:14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194"/>
    </row>
    <row r="221" spans="1:14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94"/>
    </row>
    <row r="222" spans="1:14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194"/>
    </row>
    <row r="223" spans="1:14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194"/>
    </row>
    <row r="224" spans="1:14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194"/>
    </row>
    <row r="225" spans="1:14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194"/>
    </row>
    <row r="226" spans="1:14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94"/>
    </row>
    <row r="227" spans="1:14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194"/>
    </row>
    <row r="228" spans="1:14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194"/>
    </row>
    <row r="229" spans="1:14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194"/>
    </row>
    <row r="230" spans="1:14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194"/>
    </row>
    <row r="231" spans="1:14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194"/>
    </row>
    <row r="232" spans="1:14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194"/>
    </row>
    <row r="233" spans="1:14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194"/>
    </row>
    <row r="234" spans="1:14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194"/>
    </row>
    <row r="235" spans="1:14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194"/>
    </row>
    <row r="236" spans="1:14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194"/>
    </row>
    <row r="237" spans="1:14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194"/>
    </row>
    <row r="238" spans="1:14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194"/>
    </row>
    <row r="239" spans="1:14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194"/>
    </row>
    <row r="240" ht="12.75">
      <c r="N240" s="183"/>
    </row>
    <row r="241" ht="12.75">
      <c r="N241" s="183"/>
    </row>
    <row r="242" ht="12.75">
      <c r="N242" s="183"/>
    </row>
    <row r="243" ht="12.75">
      <c r="N243" s="183"/>
    </row>
    <row r="244" ht="12.75">
      <c r="N244" s="183"/>
    </row>
    <row r="245" ht="12.75">
      <c r="N245" s="183"/>
    </row>
    <row r="246" ht="12.75">
      <c r="N246" s="183"/>
    </row>
    <row r="247" ht="12.75">
      <c r="N247" s="183"/>
    </row>
    <row r="248" ht="12.75">
      <c r="N248" s="183"/>
    </row>
    <row r="249" ht="12.75">
      <c r="N249" s="183"/>
    </row>
    <row r="250" ht="12.75">
      <c r="N250" s="183"/>
    </row>
    <row r="251" ht="12.75">
      <c r="N251" s="183"/>
    </row>
    <row r="252" ht="12.75">
      <c r="N252" s="183"/>
    </row>
    <row r="253" ht="12.75">
      <c r="N253" s="183"/>
    </row>
    <row r="254" ht="12.75">
      <c r="N254" s="183"/>
    </row>
    <row r="255" ht="12.75">
      <c r="N255" s="183"/>
    </row>
    <row r="256" ht="12.75">
      <c r="N256" s="183"/>
    </row>
    <row r="257" ht="12.75">
      <c r="N257" s="183"/>
    </row>
    <row r="258" ht="12.75">
      <c r="N258" s="183"/>
    </row>
    <row r="259" ht="12.75">
      <c r="N259" s="183"/>
    </row>
    <row r="260" ht="12.75">
      <c r="N260" s="183"/>
    </row>
    <row r="261" ht="12.75">
      <c r="N261" s="183"/>
    </row>
    <row r="262" ht="12.75">
      <c r="N262" s="183"/>
    </row>
    <row r="263" ht="12.75">
      <c r="N263" s="183"/>
    </row>
    <row r="264" ht="12.75">
      <c r="N264" s="183"/>
    </row>
    <row r="265" ht="12.75">
      <c r="N265" s="183"/>
    </row>
    <row r="266" ht="12.75">
      <c r="N266" s="183"/>
    </row>
    <row r="267" ht="12.75">
      <c r="N267" s="183"/>
    </row>
    <row r="268" ht="12.75">
      <c r="N268" s="183"/>
    </row>
    <row r="269" ht="12.75">
      <c r="N269" s="183"/>
    </row>
    <row r="270" ht="12.75">
      <c r="N270" s="183"/>
    </row>
    <row r="271" ht="12.75">
      <c r="N271" s="183"/>
    </row>
    <row r="272" ht="12.75">
      <c r="N272" s="183"/>
    </row>
    <row r="273" ht="12.75">
      <c r="N273" s="183"/>
    </row>
    <row r="274" ht="12.75">
      <c r="N274" s="183"/>
    </row>
    <row r="275" ht="12.75">
      <c r="N275" s="183"/>
    </row>
    <row r="276" ht="12.75">
      <c r="N276" s="183"/>
    </row>
    <row r="277" ht="12.75">
      <c r="N277" s="183"/>
    </row>
    <row r="278" ht="12.75">
      <c r="N278" s="183"/>
    </row>
    <row r="279" ht="12.75">
      <c r="N279" s="183"/>
    </row>
    <row r="280" ht="12.75">
      <c r="N280" s="183"/>
    </row>
    <row r="281" ht="12.75">
      <c r="N281" s="183"/>
    </row>
    <row r="282" ht="12.75">
      <c r="N282" s="183"/>
    </row>
    <row r="283" ht="12.75">
      <c r="N283" s="183"/>
    </row>
    <row r="284" ht="12.75">
      <c r="N284" s="183"/>
    </row>
    <row r="285" ht="12.75">
      <c r="N285" s="183"/>
    </row>
    <row r="286" ht="12.75">
      <c r="N286" s="183"/>
    </row>
    <row r="287" ht="12.75">
      <c r="N287" s="183"/>
    </row>
    <row r="288" ht="12.75">
      <c r="N288" s="183"/>
    </row>
    <row r="289" ht="12.75">
      <c r="N289" s="183"/>
    </row>
    <row r="290" ht="12.75">
      <c r="N290" s="183"/>
    </row>
    <row r="291" ht="12.75">
      <c r="N291" s="183"/>
    </row>
    <row r="292" ht="12.75">
      <c r="N292" s="183"/>
    </row>
    <row r="293" ht="12.75">
      <c r="N293" s="183"/>
    </row>
    <row r="294" ht="12.75">
      <c r="N294" s="183"/>
    </row>
    <row r="295" ht="12.75">
      <c r="N295" s="183"/>
    </row>
    <row r="296" ht="12.75">
      <c r="N296" s="183"/>
    </row>
    <row r="297" ht="12.75">
      <c r="N297" s="183"/>
    </row>
    <row r="298" ht="12.75">
      <c r="N298" s="183"/>
    </row>
    <row r="299" ht="12.75">
      <c r="N299" s="183"/>
    </row>
    <row r="300" ht="12.75">
      <c r="N300" s="183"/>
    </row>
    <row r="301" ht="12.75">
      <c r="N301" s="183"/>
    </row>
    <row r="302" ht="12.75">
      <c r="N302" s="183"/>
    </row>
    <row r="303" ht="12.75">
      <c r="N303" s="183"/>
    </row>
    <row r="304" ht="12.75">
      <c r="N304" s="183"/>
    </row>
    <row r="305" ht="12.75">
      <c r="N305" s="183"/>
    </row>
    <row r="306" ht="12.75">
      <c r="N306" s="183"/>
    </row>
    <row r="307" ht="12.75">
      <c r="N307" s="183"/>
    </row>
    <row r="308" ht="12.75">
      <c r="N308" s="183"/>
    </row>
    <row r="309" ht="12.75">
      <c r="N309" s="183"/>
    </row>
    <row r="310" ht="12.75">
      <c r="N310" s="183"/>
    </row>
    <row r="311" ht="12.75">
      <c r="N311" s="183"/>
    </row>
    <row r="312" ht="12.75">
      <c r="N312" s="183"/>
    </row>
    <row r="313" ht="12.75">
      <c r="N313" s="183"/>
    </row>
    <row r="314" ht="12.75">
      <c r="N314" s="183"/>
    </row>
    <row r="315" ht="12.75">
      <c r="N315" s="183"/>
    </row>
    <row r="316" ht="12.75">
      <c r="N316" s="183"/>
    </row>
    <row r="317" ht="12.75">
      <c r="N317" s="183"/>
    </row>
    <row r="318" ht="12.75">
      <c r="N318" s="183"/>
    </row>
    <row r="319" ht="12.75">
      <c r="N319" s="183"/>
    </row>
    <row r="320" ht="12.75">
      <c r="N320" s="183"/>
    </row>
    <row r="321" ht="12.75">
      <c r="N321" s="183"/>
    </row>
    <row r="322" ht="12.75">
      <c r="N322" s="183"/>
    </row>
    <row r="323" ht="12.75">
      <c r="N323" s="183"/>
    </row>
    <row r="324" ht="12.75">
      <c r="N324" s="183"/>
    </row>
    <row r="325" ht="12.75">
      <c r="N325" s="183"/>
    </row>
    <row r="326" ht="12.75">
      <c r="N326" s="183"/>
    </row>
    <row r="327" ht="12.75">
      <c r="N327" s="183"/>
    </row>
    <row r="328" ht="12.75">
      <c r="N328" s="183"/>
    </row>
    <row r="329" ht="12.75">
      <c r="N329" s="183"/>
    </row>
    <row r="330" ht="12.75">
      <c r="N330" s="183"/>
    </row>
    <row r="331" ht="12.75">
      <c r="N331" s="183"/>
    </row>
    <row r="332" ht="12.75">
      <c r="N332" s="183"/>
    </row>
    <row r="333" ht="12.75">
      <c r="N333" s="183"/>
    </row>
    <row r="334" ht="12.75">
      <c r="N334" s="183"/>
    </row>
    <row r="335" ht="12.75">
      <c r="N335" s="183"/>
    </row>
    <row r="336" ht="12.75">
      <c r="N336" s="183"/>
    </row>
    <row r="337" ht="12.75">
      <c r="N337" s="183"/>
    </row>
    <row r="338" ht="12.75">
      <c r="N338" s="183"/>
    </row>
    <row r="339" ht="12.75">
      <c r="N339" s="183"/>
    </row>
    <row r="340" ht="12.75">
      <c r="N340" s="183"/>
    </row>
    <row r="341" ht="12.75">
      <c r="N341" s="183"/>
    </row>
    <row r="342" ht="12.75">
      <c r="N342" s="183"/>
    </row>
    <row r="343" ht="12.75">
      <c r="N343" s="183"/>
    </row>
    <row r="344" ht="12.75">
      <c r="N344" s="183"/>
    </row>
    <row r="345" ht="12.75">
      <c r="N345" s="183"/>
    </row>
    <row r="346" ht="12.75">
      <c r="N346" s="183"/>
    </row>
    <row r="347" ht="12.75">
      <c r="N347" s="183"/>
    </row>
    <row r="348" ht="12.75">
      <c r="N348" s="183"/>
    </row>
    <row r="349" ht="12.75">
      <c r="N349" s="183"/>
    </row>
    <row r="350" ht="12.75">
      <c r="N350" s="183"/>
    </row>
    <row r="351" ht="12.75">
      <c r="N351" s="183"/>
    </row>
    <row r="352" ht="12.75">
      <c r="N352" s="183"/>
    </row>
    <row r="353" ht="12.75">
      <c r="N353" s="183"/>
    </row>
    <row r="354" ht="12.75">
      <c r="N354" s="183"/>
    </row>
    <row r="355" ht="12.75">
      <c r="N355" s="183"/>
    </row>
    <row r="356" ht="12.75">
      <c r="N356" s="183"/>
    </row>
    <row r="357" ht="12.75">
      <c r="N357" s="183"/>
    </row>
    <row r="358" ht="12.75">
      <c r="N358" s="183"/>
    </row>
    <row r="359" ht="12.75">
      <c r="N359" s="183"/>
    </row>
    <row r="360" ht="12.75">
      <c r="N360" s="183"/>
    </row>
    <row r="361" ht="12.75">
      <c r="N361" s="183"/>
    </row>
    <row r="362" ht="12.75">
      <c r="N362" s="183"/>
    </row>
    <row r="363" ht="12.75">
      <c r="N363" s="183"/>
    </row>
    <row r="364" ht="12.75">
      <c r="N364" s="183"/>
    </row>
    <row r="365" ht="12.75">
      <c r="N365" s="183"/>
    </row>
    <row r="366" ht="12.75">
      <c r="N366" s="183"/>
    </row>
    <row r="367" ht="12.75">
      <c r="N367" s="183"/>
    </row>
    <row r="368" ht="12.75">
      <c r="N368" s="183"/>
    </row>
    <row r="369" ht="12.75">
      <c r="N369" s="183"/>
    </row>
    <row r="370" ht="12.75">
      <c r="N370" s="183"/>
    </row>
    <row r="371" ht="12.75">
      <c r="N371" s="183"/>
    </row>
    <row r="372" ht="12.75">
      <c r="N372" s="183"/>
    </row>
    <row r="373" ht="12.75">
      <c r="N373" s="183"/>
    </row>
    <row r="374" ht="12.75">
      <c r="N374" s="183"/>
    </row>
    <row r="375" ht="12.75">
      <c r="N375" s="183"/>
    </row>
    <row r="376" ht="12.75">
      <c r="N376" s="183"/>
    </row>
    <row r="377" ht="12.75">
      <c r="N377" s="183"/>
    </row>
    <row r="378" ht="12.75">
      <c r="N378" s="183"/>
    </row>
    <row r="379" ht="12.75">
      <c r="N379" s="183"/>
    </row>
    <row r="380" ht="12.75">
      <c r="N380" s="183"/>
    </row>
    <row r="381" ht="12.75">
      <c r="N381" s="183"/>
    </row>
    <row r="382" ht="12.75">
      <c r="N382" s="183"/>
    </row>
    <row r="383" ht="12.75">
      <c r="N383" s="183"/>
    </row>
    <row r="384" ht="12.75">
      <c r="N384" s="183"/>
    </row>
    <row r="385" ht="12.75">
      <c r="N385" s="183"/>
    </row>
    <row r="386" ht="12.75">
      <c r="N386" s="183"/>
    </row>
    <row r="387" ht="12.75">
      <c r="N387" s="183"/>
    </row>
    <row r="388" ht="12.75">
      <c r="N388" s="183"/>
    </row>
    <row r="389" ht="12.75">
      <c r="N389" s="183"/>
    </row>
    <row r="390" ht="12.75">
      <c r="N390" s="183"/>
    </row>
    <row r="391" ht="12.75">
      <c r="N391" s="183"/>
    </row>
    <row r="392" ht="12.75">
      <c r="N392" s="183"/>
    </row>
    <row r="393" ht="12.75">
      <c r="N393" s="183"/>
    </row>
    <row r="394" ht="12.75">
      <c r="N394" s="183"/>
    </row>
    <row r="395" ht="12.75">
      <c r="N395" s="183"/>
    </row>
    <row r="396" ht="12.75">
      <c r="N396" s="183"/>
    </row>
    <row r="397" ht="12.75">
      <c r="N397" s="183"/>
    </row>
    <row r="398" ht="12.75">
      <c r="N398" s="183"/>
    </row>
    <row r="399" ht="12.75">
      <c r="N399" s="183"/>
    </row>
    <row r="400" ht="12.75">
      <c r="N400" s="183"/>
    </row>
    <row r="401" ht="12.75">
      <c r="N401" s="183"/>
    </row>
    <row r="402" ht="12.75">
      <c r="N402" s="183"/>
    </row>
    <row r="403" ht="12.75">
      <c r="N403" s="183"/>
    </row>
    <row r="404" ht="12.75">
      <c r="N404" s="183"/>
    </row>
    <row r="405" ht="12.75">
      <c r="N405" s="183"/>
    </row>
    <row r="406" ht="12.75">
      <c r="N406" s="183"/>
    </row>
    <row r="407" ht="12.75">
      <c r="N407" s="183"/>
    </row>
    <row r="408" ht="12.75">
      <c r="N408" s="183"/>
    </row>
    <row r="409" ht="12.75">
      <c r="N409" s="183"/>
    </row>
    <row r="410" ht="12.75">
      <c r="N410" s="183"/>
    </row>
    <row r="411" ht="12.75">
      <c r="N411" s="183"/>
    </row>
    <row r="412" ht="12.75">
      <c r="N412" s="183"/>
    </row>
    <row r="413" ht="12.75">
      <c r="N413" s="183"/>
    </row>
    <row r="414" ht="12.75">
      <c r="N414" s="183"/>
    </row>
    <row r="415" ht="12.75">
      <c r="N415" s="183"/>
    </row>
    <row r="416" ht="12.75">
      <c r="N416" s="183"/>
    </row>
    <row r="417" ht="12.75">
      <c r="N417" s="183"/>
    </row>
    <row r="418" ht="12.75">
      <c r="N418" s="183"/>
    </row>
    <row r="419" ht="12.75">
      <c r="N419" s="183"/>
    </row>
    <row r="420" ht="12.75">
      <c r="N420" s="183"/>
    </row>
    <row r="421" ht="12.75">
      <c r="N421" s="183"/>
    </row>
    <row r="422" ht="12.75">
      <c r="N422" s="183"/>
    </row>
    <row r="423" ht="12.75">
      <c r="N423" s="183"/>
    </row>
    <row r="424" ht="12.75">
      <c r="N424" s="183"/>
    </row>
    <row r="425" ht="12.75">
      <c r="N425" s="183"/>
    </row>
    <row r="426" ht="12.75">
      <c r="N426" s="183"/>
    </row>
    <row r="427" ht="12.75">
      <c r="N427" s="183"/>
    </row>
    <row r="428" ht="12.75">
      <c r="N428" s="183"/>
    </row>
    <row r="429" ht="12.75">
      <c r="N429" s="183"/>
    </row>
    <row r="430" ht="12.75">
      <c r="N430" s="183"/>
    </row>
    <row r="431" ht="12.75">
      <c r="N431" s="183"/>
    </row>
    <row r="432" ht="12.75">
      <c r="N432" s="183"/>
    </row>
    <row r="433" ht="12.75">
      <c r="N433" s="183"/>
    </row>
    <row r="434" ht="12.75">
      <c r="N434" s="183"/>
    </row>
    <row r="435" ht="12.75">
      <c r="N435" s="183"/>
    </row>
    <row r="436" ht="12.75">
      <c r="N436" s="183"/>
    </row>
    <row r="437" ht="12.75">
      <c r="N437" s="183"/>
    </row>
    <row r="438" ht="12.75">
      <c r="N438" s="183"/>
    </row>
    <row r="439" ht="12.75">
      <c r="N439" s="183"/>
    </row>
    <row r="440" ht="12.75">
      <c r="N440" s="183"/>
    </row>
    <row r="441" ht="12.75">
      <c r="N441" s="183"/>
    </row>
    <row r="442" ht="12.75">
      <c r="N442" s="183"/>
    </row>
    <row r="443" ht="12.75">
      <c r="N443" s="183"/>
    </row>
    <row r="444" ht="12.75">
      <c r="N444" s="183"/>
    </row>
    <row r="445" ht="12.75">
      <c r="N445" s="183"/>
    </row>
    <row r="446" ht="12.75">
      <c r="N446" s="183"/>
    </row>
    <row r="447" ht="12.75">
      <c r="N447" s="183"/>
    </row>
    <row r="448" ht="12.75">
      <c r="N448" s="183"/>
    </row>
    <row r="449" ht="12.75">
      <c r="N449" s="183"/>
    </row>
    <row r="450" ht="12.75">
      <c r="N450" s="183"/>
    </row>
    <row r="451" ht="12.75">
      <c r="N451" s="183"/>
    </row>
    <row r="452" ht="12.75">
      <c r="N452" s="183"/>
    </row>
    <row r="453" ht="12.75">
      <c r="N453" s="183"/>
    </row>
    <row r="454" ht="12.75">
      <c r="N454" s="183"/>
    </row>
    <row r="455" ht="12.75">
      <c r="N455" s="183"/>
    </row>
    <row r="456" ht="12.75">
      <c r="N456" s="183"/>
    </row>
    <row r="457" ht="12.75">
      <c r="N457" s="183"/>
    </row>
    <row r="458" ht="12.75">
      <c r="N458" s="183"/>
    </row>
    <row r="459" ht="12.75">
      <c r="N459" s="183"/>
    </row>
    <row r="460" ht="12.75">
      <c r="N460" s="183"/>
    </row>
    <row r="461" ht="12.75">
      <c r="N461" s="183"/>
    </row>
    <row r="462" ht="12.75">
      <c r="N462" s="183"/>
    </row>
    <row r="463" ht="12.75">
      <c r="N463" s="183"/>
    </row>
    <row r="464" ht="12.75">
      <c r="N464" s="183"/>
    </row>
    <row r="465" ht="12.75">
      <c r="N465" s="183"/>
    </row>
    <row r="466" ht="12.75">
      <c r="N466" s="183"/>
    </row>
    <row r="467" ht="12.75">
      <c r="N467" s="183"/>
    </row>
    <row r="468" ht="12.75">
      <c r="N468" s="183"/>
    </row>
    <row r="469" ht="12.75">
      <c r="N469" s="183"/>
    </row>
    <row r="470" ht="12.75">
      <c r="N470" s="183"/>
    </row>
    <row r="471" ht="12.75">
      <c r="N471" s="183"/>
    </row>
    <row r="472" ht="12.75">
      <c r="N472" s="183"/>
    </row>
    <row r="473" ht="12.75">
      <c r="N473" s="183"/>
    </row>
    <row r="474" ht="12.75">
      <c r="N474" s="183"/>
    </row>
    <row r="475" ht="12.75">
      <c r="N475" s="183"/>
    </row>
    <row r="476" ht="12.75">
      <c r="N476" s="183"/>
    </row>
    <row r="477" ht="12.75">
      <c r="N477" s="183"/>
    </row>
    <row r="478" ht="12.75">
      <c r="N478" s="183"/>
    </row>
    <row r="479" ht="12.75">
      <c r="N479" s="183"/>
    </row>
    <row r="480" ht="12.75">
      <c r="N480" s="183"/>
    </row>
    <row r="481" ht="12.75">
      <c r="N481" s="183"/>
    </row>
    <row r="482" ht="12.75">
      <c r="N482" s="183"/>
    </row>
    <row r="483" ht="12.75">
      <c r="N483" s="183"/>
    </row>
    <row r="484" ht="12.75">
      <c r="N484" s="183"/>
    </row>
    <row r="485" ht="12.75">
      <c r="N485" s="183"/>
    </row>
    <row r="486" ht="12.75">
      <c r="N486" s="183"/>
    </row>
    <row r="487" ht="12.75">
      <c r="N487" s="183"/>
    </row>
    <row r="488" ht="12.75">
      <c r="N488" s="183"/>
    </row>
    <row r="489" ht="12.75">
      <c r="N489" s="183"/>
    </row>
    <row r="490" ht="12.75">
      <c r="N490" s="183"/>
    </row>
    <row r="491" ht="12.75">
      <c r="N491" s="183"/>
    </row>
    <row r="492" ht="12.75">
      <c r="N492" s="183"/>
    </row>
    <row r="493" ht="12.75">
      <c r="N493" s="183"/>
    </row>
    <row r="494" ht="12.75">
      <c r="N494" s="183"/>
    </row>
    <row r="495" ht="12.75">
      <c r="N495" s="183"/>
    </row>
    <row r="496" ht="12.75">
      <c r="N496" s="183"/>
    </row>
    <row r="497" ht="12.75">
      <c r="N497" s="183"/>
    </row>
    <row r="498" ht="12.75">
      <c r="N498" s="183"/>
    </row>
    <row r="499" ht="12.75">
      <c r="N499" s="183"/>
    </row>
    <row r="500" ht="12.75">
      <c r="N500" s="183"/>
    </row>
    <row r="501" ht="12.75">
      <c r="N501" s="183"/>
    </row>
    <row r="502" ht="12.75">
      <c r="N502" s="183"/>
    </row>
    <row r="503" ht="12.75">
      <c r="N503" s="183"/>
    </row>
    <row r="504" ht="12.75">
      <c r="N504" s="183"/>
    </row>
    <row r="505" ht="12.75">
      <c r="N505" s="183"/>
    </row>
    <row r="506" ht="12.75">
      <c r="N506" s="183"/>
    </row>
    <row r="507" ht="12.75">
      <c r="N507" s="183"/>
    </row>
    <row r="508" ht="12.75">
      <c r="N508" s="183"/>
    </row>
    <row r="509" ht="12.75">
      <c r="N509" s="183"/>
    </row>
    <row r="510" ht="12.75">
      <c r="N510" s="183"/>
    </row>
    <row r="511" ht="12.75">
      <c r="N511" s="183"/>
    </row>
    <row r="512" ht="12.75">
      <c r="N512" s="183"/>
    </row>
    <row r="513" ht="12.75">
      <c r="N513" s="183"/>
    </row>
    <row r="514" ht="12.75">
      <c r="N514" s="183"/>
    </row>
    <row r="515" ht="12.75">
      <c r="N515" s="183"/>
    </row>
    <row r="516" ht="12.75">
      <c r="N516" s="183"/>
    </row>
    <row r="517" ht="12.75">
      <c r="N517" s="183"/>
    </row>
    <row r="518" ht="12.75">
      <c r="N518" s="183"/>
    </row>
    <row r="519" ht="12.75">
      <c r="N519" s="183"/>
    </row>
    <row r="520" ht="12.75">
      <c r="N520" s="183"/>
    </row>
    <row r="521" ht="12.75">
      <c r="N521" s="183"/>
    </row>
    <row r="522" ht="12.75">
      <c r="N522" s="183"/>
    </row>
    <row r="523" ht="12.75">
      <c r="N523" s="183"/>
    </row>
    <row r="524" ht="12.75">
      <c r="N524" s="183"/>
    </row>
    <row r="525" ht="12.75">
      <c r="N525" s="183"/>
    </row>
    <row r="526" ht="12.75">
      <c r="N526" s="183"/>
    </row>
    <row r="527" ht="12.75">
      <c r="N527" s="183"/>
    </row>
    <row r="528" ht="12.75">
      <c r="N528" s="183"/>
    </row>
    <row r="529" ht="12.75">
      <c r="N529" s="183"/>
    </row>
    <row r="530" ht="12.75">
      <c r="N530" s="183"/>
    </row>
    <row r="531" ht="12.75">
      <c r="N531" s="183"/>
    </row>
    <row r="532" ht="12.75">
      <c r="N532" s="183"/>
    </row>
    <row r="533" ht="12.75">
      <c r="N533" s="183"/>
    </row>
    <row r="534" ht="12.75">
      <c r="N534" s="183"/>
    </row>
    <row r="535" ht="12.75">
      <c r="N535" s="183"/>
    </row>
    <row r="536" ht="12.75">
      <c r="N536" s="183"/>
    </row>
    <row r="537" ht="12.75">
      <c r="N537" s="183"/>
    </row>
    <row r="538" ht="12.75">
      <c r="N538" s="183"/>
    </row>
    <row r="539" ht="12.75">
      <c r="N539" s="183"/>
    </row>
    <row r="540" ht="12.75">
      <c r="N540" s="183"/>
    </row>
    <row r="541" ht="12.75">
      <c r="N541" s="183"/>
    </row>
    <row r="542" ht="12.75">
      <c r="N542" s="183"/>
    </row>
    <row r="543" ht="12.75">
      <c r="N543" s="183"/>
    </row>
    <row r="544" ht="12.75">
      <c r="N544" s="183"/>
    </row>
    <row r="545" ht="12.75">
      <c r="N545" s="183"/>
    </row>
    <row r="546" ht="12.75">
      <c r="N546" s="183"/>
    </row>
    <row r="547" ht="12.75">
      <c r="N547" s="183"/>
    </row>
    <row r="548" ht="12.75">
      <c r="N548" s="183"/>
    </row>
    <row r="549" ht="12.75">
      <c r="N549" s="183"/>
    </row>
    <row r="550" ht="12.75">
      <c r="N550" s="183"/>
    </row>
    <row r="551" ht="12.75">
      <c r="N551" s="183"/>
    </row>
    <row r="552" ht="12.75">
      <c r="N552" s="183"/>
    </row>
    <row r="553" ht="12.75">
      <c r="N553" s="183"/>
    </row>
    <row r="554" ht="12.75">
      <c r="N554" s="183"/>
    </row>
    <row r="555" ht="12.75">
      <c r="N555" s="183"/>
    </row>
    <row r="556" ht="12.75">
      <c r="N556" s="183"/>
    </row>
    <row r="557" ht="12.75">
      <c r="N557" s="183"/>
    </row>
    <row r="558" ht="12.75">
      <c r="N558" s="183"/>
    </row>
    <row r="559" ht="12.75">
      <c r="N559" s="183"/>
    </row>
    <row r="560" ht="12.75">
      <c r="N560" s="183"/>
    </row>
    <row r="561" ht="12.75">
      <c r="N561" s="183"/>
    </row>
    <row r="562" ht="12.75">
      <c r="N562" s="183"/>
    </row>
    <row r="563" ht="12.75">
      <c r="N563" s="183"/>
    </row>
    <row r="564" ht="12.75">
      <c r="N564" s="183"/>
    </row>
    <row r="565" ht="12.75">
      <c r="N565" s="183"/>
    </row>
    <row r="566" ht="12.75">
      <c r="N566" s="183"/>
    </row>
    <row r="567" ht="12.75">
      <c r="N567" s="183"/>
    </row>
    <row r="568" ht="12.75">
      <c r="N568" s="183"/>
    </row>
    <row r="569" ht="12.75">
      <c r="N569" s="183"/>
    </row>
    <row r="570" ht="12.75">
      <c r="N570" s="183"/>
    </row>
    <row r="571" ht="12.75">
      <c r="N571" s="183"/>
    </row>
    <row r="572" ht="12.75">
      <c r="N572" s="183"/>
    </row>
    <row r="573" ht="12.75">
      <c r="N573" s="183"/>
    </row>
    <row r="574" ht="12.75">
      <c r="N574" s="183"/>
    </row>
    <row r="575" ht="12.75">
      <c r="N575" s="183"/>
    </row>
    <row r="576" ht="12.75">
      <c r="N576" s="183"/>
    </row>
    <row r="577" ht="12.75">
      <c r="N577" s="183"/>
    </row>
    <row r="578" ht="12.75">
      <c r="N578" s="183"/>
    </row>
    <row r="579" ht="12.75">
      <c r="N579" s="183"/>
    </row>
    <row r="580" ht="12.75">
      <c r="N580" s="183"/>
    </row>
    <row r="581" ht="12.75">
      <c r="N581" s="183"/>
    </row>
    <row r="582" ht="12.75">
      <c r="N582" s="183"/>
    </row>
    <row r="583" ht="12.75">
      <c r="N583" s="183"/>
    </row>
    <row r="584" ht="12.75">
      <c r="N584" s="183"/>
    </row>
    <row r="585" ht="12.75">
      <c r="N585" s="183"/>
    </row>
    <row r="586" ht="12.75">
      <c r="N586" s="183"/>
    </row>
    <row r="587" ht="12.75">
      <c r="N587" s="183"/>
    </row>
    <row r="588" ht="12.75">
      <c r="N588" s="183"/>
    </row>
    <row r="589" ht="12.75">
      <c r="N589" s="183"/>
    </row>
    <row r="590" ht="12.75">
      <c r="N590" s="183"/>
    </row>
    <row r="591" ht="12.75">
      <c r="N591" s="183"/>
    </row>
    <row r="592" ht="12.75">
      <c r="N592" s="183"/>
    </row>
    <row r="593" ht="12.75">
      <c r="N593" s="183"/>
    </row>
    <row r="594" ht="12.75">
      <c r="N594" s="183"/>
    </row>
    <row r="595" ht="12.75">
      <c r="N595" s="183"/>
    </row>
    <row r="596" ht="12.75">
      <c r="N596" s="183"/>
    </row>
    <row r="597" ht="12.75">
      <c r="N597" s="183"/>
    </row>
    <row r="598" ht="12.75">
      <c r="N598" s="183"/>
    </row>
    <row r="599" ht="12.75">
      <c r="N599" s="183"/>
    </row>
    <row r="600" ht="12.75">
      <c r="N600" s="183"/>
    </row>
    <row r="601" ht="12.75">
      <c r="N601" s="183"/>
    </row>
    <row r="602" ht="12.75">
      <c r="N602" s="183"/>
    </row>
    <row r="603" ht="12.75">
      <c r="N603" s="183"/>
    </row>
    <row r="604" ht="12.75">
      <c r="N604" s="183"/>
    </row>
    <row r="605" ht="12.75">
      <c r="N605" s="183"/>
    </row>
    <row r="606" ht="12.75">
      <c r="N606" s="183"/>
    </row>
    <row r="607" ht="12.75">
      <c r="N607" s="183"/>
    </row>
    <row r="608" ht="12.75">
      <c r="N608" s="183"/>
    </row>
    <row r="609" ht="12.75">
      <c r="N609" s="183"/>
    </row>
    <row r="610" ht="12.75">
      <c r="N610" s="183"/>
    </row>
    <row r="611" ht="12.75">
      <c r="N611" s="183"/>
    </row>
    <row r="612" ht="12.75">
      <c r="N612" s="183"/>
    </row>
    <row r="613" ht="12.75">
      <c r="N613" s="183"/>
    </row>
    <row r="614" ht="12.75">
      <c r="N614" s="183"/>
    </row>
    <row r="615" ht="12.75">
      <c r="N615" s="183"/>
    </row>
    <row r="616" ht="12.75">
      <c r="N616" s="183"/>
    </row>
    <row r="617" ht="12.75">
      <c r="N617" s="183"/>
    </row>
    <row r="618" ht="12.75">
      <c r="N618" s="183"/>
    </row>
    <row r="619" ht="12.75">
      <c r="N619" s="183"/>
    </row>
    <row r="620" ht="12.75">
      <c r="N620" s="183"/>
    </row>
    <row r="621" ht="12.75">
      <c r="N621" s="183"/>
    </row>
  </sheetData>
  <sheetProtection/>
  <mergeCells count="47">
    <mergeCell ref="R143:X145"/>
    <mergeCell ref="R151:X153"/>
    <mergeCell ref="R6:X8"/>
    <mergeCell ref="R54:X56"/>
    <mergeCell ref="R60:X62"/>
    <mergeCell ref="R82:X84"/>
    <mergeCell ref="R121:X123"/>
    <mergeCell ref="R134:X136"/>
    <mergeCell ref="R91:X93"/>
    <mergeCell ref="R104:X108"/>
    <mergeCell ref="C7:F7"/>
    <mergeCell ref="N5:N6"/>
    <mergeCell ref="H5:H6"/>
    <mergeCell ref="I5:I6"/>
    <mergeCell ref="M5:M6"/>
    <mergeCell ref="J5:J6"/>
    <mergeCell ref="K5:K6"/>
    <mergeCell ref="O5:O6"/>
    <mergeCell ref="A1:M1"/>
    <mergeCell ref="A3:A6"/>
    <mergeCell ref="B3:B6"/>
    <mergeCell ref="C3:D6"/>
    <mergeCell ref="E3:F6"/>
    <mergeCell ref="G5:G6"/>
    <mergeCell ref="L5:L6"/>
    <mergeCell ref="G3:P3"/>
    <mergeCell ref="G4:K4"/>
    <mergeCell ref="L4:P4"/>
    <mergeCell ref="E150:F150"/>
    <mergeCell ref="E102:F102"/>
    <mergeCell ref="E103:F103"/>
    <mergeCell ref="D8:F8"/>
    <mergeCell ref="E87:F87"/>
    <mergeCell ref="E9:F9"/>
    <mergeCell ref="E43:F43"/>
    <mergeCell ref="D48:F48"/>
    <mergeCell ref="E49:F49"/>
    <mergeCell ref="D51:F51"/>
    <mergeCell ref="P5:P6"/>
    <mergeCell ref="E88:F88"/>
    <mergeCell ref="E149:F149"/>
    <mergeCell ref="E52:F52"/>
    <mergeCell ref="E56:F56"/>
    <mergeCell ref="E53:F53"/>
    <mergeCell ref="E77:F77"/>
    <mergeCell ref="E78:F78"/>
    <mergeCell ref="D86:F86"/>
  </mergeCells>
  <printOptions/>
  <pageMargins left="0.4724409448818898" right="0.4330708661417323" top="0.3937007874015748" bottom="0.9448818897637796" header="0.35433070866141736" footer="0.7874015748031497"/>
  <pageSetup fitToHeight="5" horizontalDpi="300" verticalDpi="300" orientation="landscape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4.140625" style="0" customWidth="1"/>
    <col min="2" max="2" width="5.8515625" style="0" customWidth="1"/>
    <col min="3" max="3" width="3.8515625" style="0" customWidth="1"/>
    <col min="4" max="4" width="7.7109375" style="0" bestFit="1" customWidth="1"/>
    <col min="5" max="5" width="7.140625" style="0" customWidth="1"/>
    <col min="6" max="6" width="35.8515625" style="0" customWidth="1"/>
    <col min="7" max="7" width="9.140625" style="0" customWidth="1"/>
    <col min="8" max="8" width="10.421875" style="0" bestFit="1" customWidth="1"/>
    <col min="9" max="10" width="9.8515625" style="0" customWidth="1"/>
    <col min="11" max="11" width="8.421875" style="0" customWidth="1"/>
    <col min="12" max="12" width="9.8515625" style="0" customWidth="1"/>
    <col min="13" max="13" width="10.421875" style="0" bestFit="1" customWidth="1"/>
    <col min="14" max="14" width="10.8515625" style="0" customWidth="1"/>
    <col min="15" max="15" width="10.28125" style="0" customWidth="1"/>
    <col min="16" max="16" width="9.140625" style="0" customWidth="1"/>
  </cols>
  <sheetData>
    <row r="1" spans="1:14" ht="20.25">
      <c r="A1" s="869" t="s">
        <v>384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79"/>
    </row>
    <row r="2" spans="1:14" ht="13.5" thickBot="1">
      <c r="A2" s="27"/>
      <c r="B2" s="27"/>
      <c r="C2" s="27"/>
      <c r="D2" s="27"/>
      <c r="E2" s="27"/>
      <c r="F2" s="27"/>
      <c r="G2" s="80"/>
      <c r="H2" s="80"/>
      <c r="I2" s="80"/>
      <c r="J2" s="80"/>
      <c r="K2" s="80"/>
      <c r="L2" s="80"/>
      <c r="M2" s="80"/>
      <c r="N2" s="80"/>
    </row>
    <row r="3" spans="1:16" ht="12.75" customHeight="1" thickBot="1">
      <c r="A3" s="873"/>
      <c r="B3" s="876" t="s">
        <v>53</v>
      </c>
      <c r="C3" s="879" t="s">
        <v>54</v>
      </c>
      <c r="D3" s="842"/>
      <c r="E3" s="841" t="s">
        <v>55</v>
      </c>
      <c r="F3" s="843"/>
      <c r="G3" s="847" t="s">
        <v>37</v>
      </c>
      <c r="H3" s="848"/>
      <c r="I3" s="848"/>
      <c r="J3" s="848"/>
      <c r="K3" s="848"/>
      <c r="L3" s="848"/>
      <c r="M3" s="848"/>
      <c r="N3" s="849"/>
      <c r="O3" s="783"/>
      <c r="P3" s="784"/>
    </row>
    <row r="4" spans="1:16" ht="13.5" thickBot="1">
      <c r="A4" s="874"/>
      <c r="B4" s="877"/>
      <c r="C4" s="880"/>
      <c r="D4" s="842"/>
      <c r="E4" s="841"/>
      <c r="F4" s="841"/>
      <c r="G4" s="881" t="s">
        <v>832</v>
      </c>
      <c r="H4" s="854"/>
      <c r="I4" s="855"/>
      <c r="J4" s="856"/>
      <c r="K4" s="857"/>
      <c r="L4" s="858" t="s">
        <v>833</v>
      </c>
      <c r="M4" s="859"/>
      <c r="N4" s="860"/>
      <c r="O4" s="783"/>
      <c r="P4" s="784"/>
    </row>
    <row r="5" spans="1:16" ht="12.75" customHeight="1" thickBot="1">
      <c r="A5" s="874"/>
      <c r="B5" s="877"/>
      <c r="C5" s="880"/>
      <c r="D5" s="842"/>
      <c r="E5" s="841"/>
      <c r="F5" s="841"/>
      <c r="G5" s="844" t="s">
        <v>839</v>
      </c>
      <c r="H5" s="822" t="s">
        <v>834</v>
      </c>
      <c r="I5" s="820" t="s">
        <v>882</v>
      </c>
      <c r="J5" s="820" t="s">
        <v>879</v>
      </c>
      <c r="K5" s="851" t="s">
        <v>880</v>
      </c>
      <c r="L5" s="844" t="s">
        <v>840</v>
      </c>
      <c r="M5" s="822" t="s">
        <v>834</v>
      </c>
      <c r="N5" s="820" t="s">
        <v>883</v>
      </c>
      <c r="O5" s="820" t="s">
        <v>879</v>
      </c>
      <c r="P5" s="851" t="s">
        <v>880</v>
      </c>
    </row>
    <row r="6" spans="1:16" ht="36.75" customHeight="1" thickBot="1">
      <c r="A6" s="875"/>
      <c r="B6" s="878"/>
      <c r="C6" s="880"/>
      <c r="D6" s="842"/>
      <c r="E6" s="841"/>
      <c r="F6" s="841"/>
      <c r="G6" s="845"/>
      <c r="H6" s="823"/>
      <c r="I6" s="821"/>
      <c r="J6" s="821"/>
      <c r="K6" s="852"/>
      <c r="L6" s="845"/>
      <c r="M6" s="823"/>
      <c r="N6" s="821"/>
      <c r="O6" s="821"/>
      <c r="P6" s="852"/>
    </row>
    <row r="7" spans="1:16" ht="26.25" customHeight="1" thickBot="1">
      <c r="A7" s="161"/>
      <c r="B7" s="162"/>
      <c r="C7" s="825" t="s">
        <v>844</v>
      </c>
      <c r="D7" s="826"/>
      <c r="E7" s="826"/>
      <c r="F7" s="826"/>
      <c r="G7" s="453">
        <f aca="true" t="shared" si="0" ref="G7:P7">G9+G33+G12+G70</f>
        <v>137.89999999999998</v>
      </c>
      <c r="H7" s="474">
        <f t="shared" si="0"/>
        <v>136.79999999999998</v>
      </c>
      <c r="I7" s="474">
        <f t="shared" si="0"/>
        <v>194.9</v>
      </c>
      <c r="J7" s="474">
        <f t="shared" si="0"/>
        <v>-40.1</v>
      </c>
      <c r="K7" s="475">
        <f t="shared" si="0"/>
        <v>154.8</v>
      </c>
      <c r="L7" s="453">
        <f t="shared" si="0"/>
        <v>1</v>
      </c>
      <c r="M7" s="481">
        <f t="shared" si="0"/>
        <v>0</v>
      </c>
      <c r="N7" s="481">
        <f t="shared" si="0"/>
        <v>0</v>
      </c>
      <c r="O7" s="481">
        <f t="shared" si="0"/>
        <v>0</v>
      </c>
      <c r="P7" s="482">
        <f t="shared" si="0"/>
        <v>0</v>
      </c>
    </row>
    <row r="8" spans="1:16" ht="12.75">
      <c r="A8" s="204" t="s">
        <v>38</v>
      </c>
      <c r="B8" s="205"/>
      <c r="C8" s="206" t="s">
        <v>245</v>
      </c>
      <c r="D8" s="871" t="s">
        <v>246</v>
      </c>
      <c r="E8" s="872"/>
      <c r="F8" s="872"/>
      <c r="G8" s="476">
        <f aca="true" t="shared" si="1" ref="G8:P8">SUM(G9+G33+G12+G70)</f>
        <v>137.89999999999998</v>
      </c>
      <c r="H8" s="477">
        <f t="shared" si="1"/>
        <v>136.79999999999998</v>
      </c>
      <c r="I8" s="477">
        <f t="shared" si="1"/>
        <v>194.9</v>
      </c>
      <c r="J8" s="477">
        <f t="shared" si="1"/>
        <v>-40.1</v>
      </c>
      <c r="K8" s="478">
        <f t="shared" si="1"/>
        <v>154.8</v>
      </c>
      <c r="L8" s="105">
        <f t="shared" si="1"/>
        <v>1</v>
      </c>
      <c r="M8" s="386">
        <f t="shared" si="1"/>
        <v>0</v>
      </c>
      <c r="N8" s="386">
        <f t="shared" si="1"/>
        <v>0</v>
      </c>
      <c r="O8" s="386">
        <f t="shared" si="1"/>
        <v>0</v>
      </c>
      <c r="P8" s="480">
        <f t="shared" si="1"/>
        <v>0</v>
      </c>
    </row>
    <row r="9" spans="1:16" ht="12.75">
      <c r="A9" s="207" t="s">
        <v>39</v>
      </c>
      <c r="B9" s="205"/>
      <c r="C9" s="208"/>
      <c r="D9" s="35" t="s">
        <v>385</v>
      </c>
      <c r="E9" s="831" t="s">
        <v>386</v>
      </c>
      <c r="F9" s="870"/>
      <c r="G9" s="36">
        <f>SUM(G10:G11)</f>
        <v>35.7</v>
      </c>
      <c r="H9" s="186">
        <f>SUM(H10:H11)</f>
        <v>35.7</v>
      </c>
      <c r="I9" s="186">
        <f>SUM(I10:I11)</f>
        <v>40</v>
      </c>
      <c r="J9" s="186">
        <f>SUM(J10:J11)</f>
        <v>5.7</v>
      </c>
      <c r="K9" s="201">
        <f>SUM(K10:K11)</f>
        <v>45.7</v>
      </c>
      <c r="L9" s="36">
        <f>SUM(L10)</f>
        <v>0</v>
      </c>
      <c r="M9" s="186">
        <f>SUM(M10)</f>
        <v>0</v>
      </c>
      <c r="N9" s="186">
        <f>SUM(N10)</f>
        <v>0</v>
      </c>
      <c r="O9" s="186">
        <f>SUM(O10)</f>
        <v>0</v>
      </c>
      <c r="P9" s="201">
        <f>SUM(P10)</f>
        <v>0</v>
      </c>
    </row>
    <row r="10" spans="1:16" ht="12.75">
      <c r="A10" s="207" t="s">
        <v>40</v>
      </c>
      <c r="B10" s="205">
        <v>41</v>
      </c>
      <c r="C10" s="208"/>
      <c r="D10" s="39"/>
      <c r="E10" s="39" t="s">
        <v>387</v>
      </c>
      <c r="F10" s="71" t="s">
        <v>1073</v>
      </c>
      <c r="G10" s="40">
        <v>35.7</v>
      </c>
      <c r="H10" s="189">
        <v>35.7</v>
      </c>
      <c r="I10" s="189">
        <v>40</v>
      </c>
      <c r="J10" s="189"/>
      <c r="K10" s="463">
        <f>I10+J10</f>
        <v>40</v>
      </c>
      <c r="L10" s="40"/>
      <c r="M10" s="189"/>
      <c r="N10" s="189"/>
      <c r="O10" s="461"/>
      <c r="P10" s="463">
        <f>N10+O10</f>
        <v>0</v>
      </c>
    </row>
    <row r="11" spans="1:16" ht="12.75">
      <c r="A11" s="207"/>
      <c r="B11" s="205"/>
      <c r="C11" s="208"/>
      <c r="D11" s="39"/>
      <c r="E11" s="39" t="s">
        <v>387</v>
      </c>
      <c r="F11" s="71" t="s">
        <v>1074</v>
      </c>
      <c r="G11" s="40">
        <v>0</v>
      </c>
      <c r="H11" s="189">
        <v>0</v>
      </c>
      <c r="I11" s="189">
        <v>0</v>
      </c>
      <c r="J11" s="189">
        <v>5.7</v>
      </c>
      <c r="K11" s="463">
        <f>I11+J11</f>
        <v>5.7</v>
      </c>
      <c r="L11" s="40"/>
      <c r="M11" s="189"/>
      <c r="N11" s="189"/>
      <c r="O11" s="461"/>
      <c r="P11" s="463"/>
    </row>
    <row r="12" spans="1:16" ht="12.75">
      <c r="A12" s="207" t="s">
        <v>42</v>
      </c>
      <c r="B12" s="205"/>
      <c r="C12" s="208"/>
      <c r="D12" s="35" t="s">
        <v>405</v>
      </c>
      <c r="E12" s="831" t="s">
        <v>406</v>
      </c>
      <c r="F12" s="870"/>
      <c r="G12" s="36">
        <f aca="true" t="shared" si="2" ref="G12:P12">SUM(G13:G32)</f>
        <v>44.3</v>
      </c>
      <c r="H12" s="186">
        <f t="shared" si="2"/>
        <v>38.199999999999996</v>
      </c>
      <c r="I12" s="186">
        <f t="shared" si="2"/>
        <v>41.2</v>
      </c>
      <c r="J12" s="186">
        <f t="shared" si="2"/>
        <v>-14.2</v>
      </c>
      <c r="K12" s="201">
        <f t="shared" si="2"/>
        <v>27</v>
      </c>
      <c r="L12" s="36">
        <f t="shared" si="2"/>
        <v>0</v>
      </c>
      <c r="M12" s="186">
        <f t="shared" si="2"/>
        <v>0</v>
      </c>
      <c r="N12" s="186">
        <f t="shared" si="2"/>
        <v>0</v>
      </c>
      <c r="O12" s="186">
        <f t="shared" si="2"/>
        <v>0</v>
      </c>
      <c r="P12" s="201">
        <f t="shared" si="2"/>
        <v>0</v>
      </c>
    </row>
    <row r="13" spans="1:16" ht="12.75">
      <c r="A13" s="207" t="s">
        <v>43</v>
      </c>
      <c r="B13" s="205">
        <v>41</v>
      </c>
      <c r="C13" s="208"/>
      <c r="D13" s="39"/>
      <c r="E13" s="39" t="s">
        <v>59</v>
      </c>
      <c r="F13" s="71" t="s">
        <v>390</v>
      </c>
      <c r="G13" s="40">
        <v>16.9</v>
      </c>
      <c r="H13" s="189">
        <v>14.3</v>
      </c>
      <c r="I13" s="189">
        <v>13.5</v>
      </c>
      <c r="J13" s="189"/>
      <c r="K13" s="463">
        <f>I13+J13</f>
        <v>13.5</v>
      </c>
      <c r="L13" s="40"/>
      <c r="M13" s="189"/>
      <c r="N13" s="189"/>
      <c r="O13" s="461"/>
      <c r="P13" s="463">
        <f>N13+O13</f>
        <v>0</v>
      </c>
    </row>
    <row r="14" spans="1:16" ht="12.75">
      <c r="A14" s="207" t="s">
        <v>45</v>
      </c>
      <c r="B14" s="205">
        <v>41</v>
      </c>
      <c r="C14" s="208"/>
      <c r="D14" s="39"/>
      <c r="E14" s="39" t="s">
        <v>61</v>
      </c>
      <c r="F14" s="71" t="s">
        <v>391</v>
      </c>
      <c r="G14" s="40">
        <v>1</v>
      </c>
      <c r="H14" s="189">
        <v>0.4</v>
      </c>
      <c r="I14" s="189">
        <v>0.5</v>
      </c>
      <c r="J14" s="189"/>
      <c r="K14" s="463">
        <f aca="true" t="shared" si="3" ref="K14:K30">I14+J14</f>
        <v>0.5</v>
      </c>
      <c r="L14" s="40"/>
      <c r="M14" s="189"/>
      <c r="N14" s="189"/>
      <c r="O14" s="461"/>
      <c r="P14" s="463">
        <f aca="true" t="shared" si="4" ref="P14:P30">N14+O14</f>
        <v>0</v>
      </c>
    </row>
    <row r="15" spans="1:16" ht="12.75">
      <c r="A15" s="207" t="s">
        <v>47</v>
      </c>
      <c r="B15" s="205">
        <v>41</v>
      </c>
      <c r="C15" s="208"/>
      <c r="D15" s="39"/>
      <c r="E15" s="39" t="s">
        <v>63</v>
      </c>
      <c r="F15" s="71" t="s">
        <v>64</v>
      </c>
      <c r="G15" s="40">
        <v>0</v>
      </c>
      <c r="H15" s="189">
        <v>0.2</v>
      </c>
      <c r="I15" s="189">
        <v>0.5</v>
      </c>
      <c r="J15" s="189"/>
      <c r="K15" s="463">
        <f t="shared" si="3"/>
        <v>0.5</v>
      </c>
      <c r="L15" s="40"/>
      <c r="M15" s="189"/>
      <c r="N15" s="189"/>
      <c r="O15" s="461"/>
      <c r="P15" s="463">
        <f t="shared" si="4"/>
        <v>0</v>
      </c>
    </row>
    <row r="16" spans="1:16" ht="12.75">
      <c r="A16" s="207" t="s">
        <v>48</v>
      </c>
      <c r="B16" s="205">
        <v>41</v>
      </c>
      <c r="C16" s="208"/>
      <c r="D16" s="39"/>
      <c r="E16" s="39" t="s">
        <v>65</v>
      </c>
      <c r="F16" s="71" t="s">
        <v>66</v>
      </c>
      <c r="G16" s="40">
        <v>0.1</v>
      </c>
      <c r="H16" s="189">
        <v>1.1</v>
      </c>
      <c r="I16" s="189">
        <v>1.7</v>
      </c>
      <c r="J16" s="189"/>
      <c r="K16" s="463">
        <f t="shared" si="3"/>
        <v>1.7</v>
      </c>
      <c r="L16" s="40"/>
      <c r="M16" s="189"/>
      <c r="N16" s="189"/>
      <c r="O16" s="461"/>
      <c r="P16" s="463">
        <f t="shared" si="4"/>
        <v>0</v>
      </c>
    </row>
    <row r="17" spans="1:16" ht="12.75">
      <c r="A17" s="207" t="s">
        <v>50</v>
      </c>
      <c r="B17" s="205">
        <v>41</v>
      </c>
      <c r="C17" s="208"/>
      <c r="D17" s="39"/>
      <c r="E17" s="39" t="s">
        <v>175</v>
      </c>
      <c r="F17" s="71" t="s">
        <v>176</v>
      </c>
      <c r="G17" s="40">
        <v>0.30000000000000004</v>
      </c>
      <c r="H17" s="189">
        <v>0.4</v>
      </c>
      <c r="I17" s="189">
        <v>0.3</v>
      </c>
      <c r="J17" s="189"/>
      <c r="K17" s="463">
        <f t="shared" si="3"/>
        <v>0.3</v>
      </c>
      <c r="L17" s="40"/>
      <c r="M17" s="189"/>
      <c r="N17" s="189"/>
      <c r="O17" s="461"/>
      <c r="P17" s="463">
        <f t="shared" si="4"/>
        <v>0</v>
      </c>
    </row>
    <row r="18" spans="1:16" ht="12.75">
      <c r="A18" s="207" t="s">
        <v>51</v>
      </c>
      <c r="B18" s="205">
        <v>41</v>
      </c>
      <c r="C18" s="208"/>
      <c r="D18" s="39"/>
      <c r="E18" s="39" t="s">
        <v>67</v>
      </c>
      <c r="F18" s="71" t="s">
        <v>68</v>
      </c>
      <c r="G18" s="40">
        <v>0.2</v>
      </c>
      <c r="H18" s="189">
        <v>0.2</v>
      </c>
      <c r="I18" s="189">
        <v>0.3</v>
      </c>
      <c r="J18" s="189"/>
      <c r="K18" s="463">
        <f t="shared" si="3"/>
        <v>0.3</v>
      </c>
      <c r="L18" s="40"/>
      <c r="M18" s="189"/>
      <c r="N18" s="189"/>
      <c r="O18" s="461"/>
      <c r="P18" s="463">
        <f t="shared" si="4"/>
        <v>0</v>
      </c>
    </row>
    <row r="19" spans="1:16" ht="12.75">
      <c r="A19" s="207" t="s">
        <v>73</v>
      </c>
      <c r="B19" s="205">
        <v>41</v>
      </c>
      <c r="C19" s="208"/>
      <c r="D19" s="39"/>
      <c r="E19" s="39" t="s">
        <v>69</v>
      </c>
      <c r="F19" s="71" t="s">
        <v>70</v>
      </c>
      <c r="G19" s="40">
        <v>2.3</v>
      </c>
      <c r="H19" s="189">
        <v>2.1</v>
      </c>
      <c r="I19" s="189">
        <v>2.8</v>
      </c>
      <c r="J19" s="189"/>
      <c r="K19" s="463">
        <f t="shared" si="3"/>
        <v>2.8</v>
      </c>
      <c r="L19" s="40"/>
      <c r="M19" s="189"/>
      <c r="N19" s="189"/>
      <c r="O19" s="461"/>
      <c r="P19" s="463">
        <f t="shared" si="4"/>
        <v>0</v>
      </c>
    </row>
    <row r="20" spans="1:16" ht="12.75">
      <c r="A20" s="207" t="s">
        <v>76</v>
      </c>
      <c r="B20" s="205">
        <v>41</v>
      </c>
      <c r="C20" s="208"/>
      <c r="D20" s="39"/>
      <c r="E20" s="39" t="s">
        <v>71</v>
      </c>
      <c r="F20" s="71" t="s">
        <v>72</v>
      </c>
      <c r="G20" s="40">
        <v>0.2</v>
      </c>
      <c r="H20" s="189">
        <v>0.1</v>
      </c>
      <c r="I20" s="189">
        <v>0.1</v>
      </c>
      <c r="J20" s="189"/>
      <c r="K20" s="463">
        <f t="shared" si="3"/>
        <v>0.1</v>
      </c>
      <c r="L20" s="40"/>
      <c r="M20" s="189"/>
      <c r="N20" s="189"/>
      <c r="O20" s="461"/>
      <c r="P20" s="463">
        <f t="shared" si="4"/>
        <v>0</v>
      </c>
    </row>
    <row r="21" spans="1:16" ht="12.75">
      <c r="A21" s="207" t="s">
        <v>79</v>
      </c>
      <c r="B21" s="205">
        <v>41</v>
      </c>
      <c r="C21" s="208"/>
      <c r="D21" s="39"/>
      <c r="E21" s="39" t="s">
        <v>74</v>
      </c>
      <c r="F21" s="71" t="s">
        <v>75</v>
      </c>
      <c r="G21" s="40">
        <v>0.5</v>
      </c>
      <c r="H21" s="189">
        <v>0.4</v>
      </c>
      <c r="I21" s="189">
        <v>0.5</v>
      </c>
      <c r="J21" s="189"/>
      <c r="K21" s="463">
        <f t="shared" si="3"/>
        <v>0.5</v>
      </c>
      <c r="L21" s="40"/>
      <c r="M21" s="189"/>
      <c r="N21" s="189"/>
      <c r="O21" s="461"/>
      <c r="P21" s="463">
        <f t="shared" si="4"/>
        <v>0</v>
      </c>
    </row>
    <row r="22" spans="1:16" ht="12.75">
      <c r="A22" s="207" t="s">
        <v>82</v>
      </c>
      <c r="B22" s="205">
        <v>41</v>
      </c>
      <c r="C22" s="208"/>
      <c r="D22" s="39"/>
      <c r="E22" s="39" t="s">
        <v>77</v>
      </c>
      <c r="F22" s="71" t="s">
        <v>78</v>
      </c>
      <c r="G22" s="40">
        <v>0.2</v>
      </c>
      <c r="H22" s="189">
        <v>0.2</v>
      </c>
      <c r="I22" s="189">
        <v>0.2</v>
      </c>
      <c r="J22" s="189"/>
      <c r="K22" s="463">
        <f t="shared" si="3"/>
        <v>0.2</v>
      </c>
      <c r="L22" s="40"/>
      <c r="M22" s="189"/>
      <c r="N22" s="189"/>
      <c r="O22" s="461"/>
      <c r="P22" s="463">
        <f t="shared" si="4"/>
        <v>0</v>
      </c>
    </row>
    <row r="23" spans="1:16" ht="12.75">
      <c r="A23" s="207" t="s">
        <v>85</v>
      </c>
      <c r="B23" s="205">
        <v>41</v>
      </c>
      <c r="C23" s="208"/>
      <c r="D23" s="39"/>
      <c r="E23" s="39" t="s">
        <v>83</v>
      </c>
      <c r="F23" s="71" t="s">
        <v>84</v>
      </c>
      <c r="G23" s="40">
        <v>0.7</v>
      </c>
      <c r="H23" s="189">
        <v>0.7</v>
      </c>
      <c r="I23" s="189">
        <v>0.9</v>
      </c>
      <c r="J23" s="189"/>
      <c r="K23" s="463">
        <f t="shared" si="3"/>
        <v>0.9</v>
      </c>
      <c r="L23" s="40"/>
      <c r="M23" s="189"/>
      <c r="N23" s="189"/>
      <c r="O23" s="461"/>
      <c r="P23" s="463">
        <f t="shared" si="4"/>
        <v>0</v>
      </c>
    </row>
    <row r="24" spans="1:16" ht="12.75">
      <c r="A24" s="207" t="s">
        <v>88</v>
      </c>
      <c r="B24" s="205">
        <v>41</v>
      </c>
      <c r="C24" s="208"/>
      <c r="D24" s="39"/>
      <c r="E24" s="39" t="s">
        <v>86</v>
      </c>
      <c r="F24" s="71" t="s">
        <v>87</v>
      </c>
      <c r="G24" s="40">
        <v>0.30000000000000004</v>
      </c>
      <c r="H24" s="189">
        <v>0.2</v>
      </c>
      <c r="I24" s="189">
        <v>0.3</v>
      </c>
      <c r="J24" s="189"/>
      <c r="K24" s="463">
        <f t="shared" si="3"/>
        <v>0.3</v>
      </c>
      <c r="L24" s="40"/>
      <c r="M24" s="189"/>
      <c r="N24" s="189"/>
      <c r="O24" s="461"/>
      <c r="P24" s="463">
        <f t="shared" si="4"/>
        <v>0</v>
      </c>
    </row>
    <row r="25" spans="1:16" ht="12.75">
      <c r="A25" s="207" t="s">
        <v>91</v>
      </c>
      <c r="B25" s="205">
        <v>41</v>
      </c>
      <c r="C25" s="208"/>
      <c r="D25" s="39"/>
      <c r="E25" s="39" t="s">
        <v>89</v>
      </c>
      <c r="F25" s="71" t="s">
        <v>90</v>
      </c>
      <c r="G25" s="40">
        <v>0.1</v>
      </c>
      <c r="H25" s="189">
        <v>0.2</v>
      </c>
      <c r="I25" s="189">
        <v>0.2</v>
      </c>
      <c r="J25" s="189"/>
      <c r="K25" s="463">
        <f t="shared" si="3"/>
        <v>0.2</v>
      </c>
      <c r="L25" s="40"/>
      <c r="M25" s="189"/>
      <c r="N25" s="189"/>
      <c r="O25" s="461"/>
      <c r="P25" s="463">
        <f t="shared" si="4"/>
        <v>0</v>
      </c>
    </row>
    <row r="26" spans="1:16" ht="12.75">
      <c r="A26" s="207" t="s">
        <v>94</v>
      </c>
      <c r="B26" s="205">
        <v>41</v>
      </c>
      <c r="C26" s="208"/>
      <c r="D26" s="39"/>
      <c r="E26" s="39" t="s">
        <v>159</v>
      </c>
      <c r="F26" s="71" t="s">
        <v>929</v>
      </c>
      <c r="G26" s="40">
        <v>15</v>
      </c>
      <c r="H26" s="189">
        <v>10.3</v>
      </c>
      <c r="I26" s="189">
        <v>12</v>
      </c>
      <c r="J26" s="189">
        <v>-12</v>
      </c>
      <c r="K26" s="463">
        <f t="shared" si="3"/>
        <v>0</v>
      </c>
      <c r="L26" s="40"/>
      <c r="M26" s="189"/>
      <c r="N26" s="189"/>
      <c r="O26" s="461"/>
      <c r="P26" s="463">
        <f t="shared" si="4"/>
        <v>0</v>
      </c>
    </row>
    <row r="27" spans="1:16" ht="12.75">
      <c r="A27" s="207" t="s">
        <v>97</v>
      </c>
      <c r="B27" s="205">
        <v>41</v>
      </c>
      <c r="C27" s="208"/>
      <c r="D27" s="39"/>
      <c r="E27" s="39" t="s">
        <v>162</v>
      </c>
      <c r="F27" s="71" t="s">
        <v>393</v>
      </c>
      <c r="G27" s="40">
        <v>0.7</v>
      </c>
      <c r="H27" s="189">
        <v>0.7</v>
      </c>
      <c r="I27" s="189">
        <v>0.7</v>
      </c>
      <c r="J27" s="189">
        <v>-0.7</v>
      </c>
      <c r="K27" s="463">
        <f t="shared" si="3"/>
        <v>0</v>
      </c>
      <c r="L27" s="40"/>
      <c r="M27" s="189"/>
      <c r="N27" s="189"/>
      <c r="O27" s="461"/>
      <c r="P27" s="463">
        <f t="shared" si="4"/>
        <v>0</v>
      </c>
    </row>
    <row r="28" spans="1:16" ht="12.75">
      <c r="A28" s="207" t="s">
        <v>100</v>
      </c>
      <c r="B28" s="205">
        <v>41</v>
      </c>
      <c r="C28" s="208"/>
      <c r="D28" s="39"/>
      <c r="E28" s="39" t="s">
        <v>95</v>
      </c>
      <c r="F28" s="71" t="s">
        <v>1062</v>
      </c>
      <c r="G28" s="40">
        <v>0.9</v>
      </c>
      <c r="H28" s="189">
        <v>0.8</v>
      </c>
      <c r="I28" s="189">
        <v>1</v>
      </c>
      <c r="J28" s="189"/>
      <c r="K28" s="463">
        <f t="shared" si="3"/>
        <v>1</v>
      </c>
      <c r="L28" s="40"/>
      <c r="M28" s="189"/>
      <c r="N28" s="189"/>
      <c r="O28" s="461"/>
      <c r="P28" s="463">
        <f t="shared" si="4"/>
        <v>0</v>
      </c>
    </row>
    <row r="29" spans="1:16" ht="12.75">
      <c r="A29" s="207" t="s">
        <v>103</v>
      </c>
      <c r="B29" s="205"/>
      <c r="C29" s="208"/>
      <c r="D29" s="39"/>
      <c r="E29" s="39" t="s">
        <v>967</v>
      </c>
      <c r="F29" s="71" t="s">
        <v>395</v>
      </c>
      <c r="G29" s="40">
        <v>0</v>
      </c>
      <c r="H29" s="189">
        <v>0</v>
      </c>
      <c r="I29" s="189">
        <v>0</v>
      </c>
      <c r="J29" s="189"/>
      <c r="K29" s="463">
        <f t="shared" si="3"/>
        <v>0</v>
      </c>
      <c r="L29" s="40"/>
      <c r="M29" s="189"/>
      <c r="N29" s="189"/>
      <c r="O29" s="461"/>
      <c r="P29" s="463">
        <f t="shared" si="4"/>
        <v>0</v>
      </c>
    </row>
    <row r="30" spans="1:16" ht="12.75">
      <c r="A30" s="207" t="s">
        <v>106</v>
      </c>
      <c r="B30" s="209">
        <v>41</v>
      </c>
      <c r="C30" s="210"/>
      <c r="D30" s="211"/>
      <c r="E30" s="211" t="s">
        <v>170</v>
      </c>
      <c r="F30" s="216" t="s">
        <v>398</v>
      </c>
      <c r="G30" s="40">
        <v>4.9</v>
      </c>
      <c r="H30" s="189">
        <v>4.9</v>
      </c>
      <c r="I30" s="189">
        <v>1.5</v>
      </c>
      <c r="J30" s="189">
        <v>-1.5</v>
      </c>
      <c r="K30" s="463">
        <f t="shared" si="3"/>
        <v>0</v>
      </c>
      <c r="L30" s="40"/>
      <c r="M30" s="189"/>
      <c r="N30" s="189"/>
      <c r="O30" s="461"/>
      <c r="P30" s="463">
        <f t="shared" si="4"/>
        <v>0</v>
      </c>
    </row>
    <row r="31" spans="1:16" ht="12.75">
      <c r="A31" s="207"/>
      <c r="B31" s="209"/>
      <c r="C31" s="210"/>
      <c r="D31" s="211"/>
      <c r="E31" s="576" t="s">
        <v>205</v>
      </c>
      <c r="F31" s="573" t="s">
        <v>988</v>
      </c>
      <c r="G31" s="574">
        <v>0</v>
      </c>
      <c r="H31" s="575">
        <v>1</v>
      </c>
      <c r="I31" s="575">
        <v>1</v>
      </c>
      <c r="J31" s="575"/>
      <c r="K31" s="577">
        <f>I31+J31</f>
        <v>1</v>
      </c>
      <c r="L31" s="574"/>
      <c r="M31" s="575"/>
      <c r="N31" s="575"/>
      <c r="O31" s="578"/>
      <c r="P31" s="754">
        <f>N31+O31</f>
        <v>0</v>
      </c>
    </row>
    <row r="32" spans="1:16" ht="12.75">
      <c r="A32" s="207" t="s">
        <v>108</v>
      </c>
      <c r="B32" s="528">
        <v>41</v>
      </c>
      <c r="C32" s="529"/>
      <c r="D32" s="196"/>
      <c r="E32" s="576" t="s">
        <v>972</v>
      </c>
      <c r="F32" s="573" t="s">
        <v>990</v>
      </c>
      <c r="G32" s="574">
        <v>0</v>
      </c>
      <c r="H32" s="575">
        <v>0</v>
      </c>
      <c r="I32" s="575">
        <v>3.2</v>
      </c>
      <c r="J32" s="575"/>
      <c r="K32" s="577">
        <f>I32+J32</f>
        <v>3.2</v>
      </c>
      <c r="L32" s="574"/>
      <c r="M32" s="575"/>
      <c r="N32" s="575"/>
      <c r="O32" s="578"/>
      <c r="P32" s="754">
        <f>N32+O32</f>
        <v>0</v>
      </c>
    </row>
    <row r="33" spans="1:16" ht="12.75">
      <c r="A33" s="207" t="s">
        <v>111</v>
      </c>
      <c r="B33" s="205"/>
      <c r="C33" s="208"/>
      <c r="D33" s="35" t="s">
        <v>388</v>
      </c>
      <c r="E33" s="831" t="s">
        <v>389</v>
      </c>
      <c r="F33" s="870"/>
      <c r="G33" s="731">
        <f>G34+G66</f>
        <v>57.89999999999999</v>
      </c>
      <c r="H33" s="186">
        <f aca="true" t="shared" si="5" ref="H33:P33">H34+H66</f>
        <v>62.89999999999999</v>
      </c>
      <c r="I33" s="186">
        <f t="shared" si="5"/>
        <v>63.6</v>
      </c>
      <c r="J33" s="186">
        <f t="shared" si="5"/>
        <v>-31.6</v>
      </c>
      <c r="K33" s="736">
        <f t="shared" si="5"/>
        <v>32</v>
      </c>
      <c r="L33" s="731">
        <f t="shared" si="5"/>
        <v>1</v>
      </c>
      <c r="M33" s="186">
        <f t="shared" si="5"/>
        <v>0</v>
      </c>
      <c r="N33" s="186">
        <f t="shared" si="5"/>
        <v>0</v>
      </c>
      <c r="O33" s="186">
        <f t="shared" si="5"/>
        <v>0</v>
      </c>
      <c r="P33" s="770">
        <f t="shared" si="5"/>
        <v>0</v>
      </c>
    </row>
    <row r="34" spans="1:16" s="14" customFormat="1" ht="12.75">
      <c r="A34" s="207" t="s">
        <v>124</v>
      </c>
      <c r="B34" s="53"/>
      <c r="C34" s="56"/>
      <c r="D34" s="61"/>
      <c r="E34" s="834" t="s">
        <v>969</v>
      </c>
      <c r="F34" s="835"/>
      <c r="G34" s="312">
        <f>SUM(G35:G65)</f>
        <v>57.89999999999999</v>
      </c>
      <c r="H34" s="286">
        <f aca="true" t="shared" si="6" ref="H34:P34">SUM(H35:H65)</f>
        <v>62.89999999999999</v>
      </c>
      <c r="I34" s="286">
        <f t="shared" si="6"/>
        <v>59</v>
      </c>
      <c r="J34" s="286">
        <f t="shared" si="6"/>
        <v>-27</v>
      </c>
      <c r="K34" s="743">
        <f t="shared" si="6"/>
        <v>32</v>
      </c>
      <c r="L34" s="312">
        <f t="shared" si="6"/>
        <v>1</v>
      </c>
      <c r="M34" s="286">
        <f t="shared" si="6"/>
        <v>0</v>
      </c>
      <c r="N34" s="286">
        <f t="shared" si="6"/>
        <v>0</v>
      </c>
      <c r="O34" s="286">
        <f t="shared" si="6"/>
        <v>0</v>
      </c>
      <c r="P34" s="771">
        <f t="shared" si="6"/>
        <v>0</v>
      </c>
    </row>
    <row r="35" spans="1:16" ht="12.75">
      <c r="A35" s="207" t="s">
        <v>127</v>
      </c>
      <c r="B35" s="205">
        <v>41</v>
      </c>
      <c r="C35" s="208"/>
      <c r="D35" s="39"/>
      <c r="E35" s="39" t="s">
        <v>59</v>
      </c>
      <c r="F35" s="71" t="s">
        <v>390</v>
      </c>
      <c r="G35" s="40">
        <v>13.9</v>
      </c>
      <c r="H35" s="189">
        <v>13.7</v>
      </c>
      <c r="I35" s="189">
        <v>14.6</v>
      </c>
      <c r="J35" s="189"/>
      <c r="K35" s="463">
        <f>I35+J35</f>
        <v>14.6</v>
      </c>
      <c r="L35" s="40"/>
      <c r="M35" s="189"/>
      <c r="N35" s="189"/>
      <c r="O35" s="461"/>
      <c r="P35" s="755">
        <f>N35+O35</f>
        <v>0</v>
      </c>
    </row>
    <row r="36" spans="1:16" ht="12.75">
      <c r="A36" s="207" t="s">
        <v>129</v>
      </c>
      <c r="B36" s="205">
        <v>41</v>
      </c>
      <c r="C36" s="208"/>
      <c r="D36" s="39"/>
      <c r="E36" s="39" t="s">
        <v>61</v>
      </c>
      <c r="F36" s="71" t="s">
        <v>391</v>
      </c>
      <c r="G36" s="40">
        <v>2.7</v>
      </c>
      <c r="H36" s="189">
        <v>2</v>
      </c>
      <c r="I36" s="189">
        <v>3</v>
      </c>
      <c r="J36" s="189"/>
      <c r="K36" s="463">
        <f aca="true" t="shared" si="7" ref="K36:K69">I36+J36</f>
        <v>3</v>
      </c>
      <c r="L36" s="40"/>
      <c r="M36" s="189"/>
      <c r="N36" s="189"/>
      <c r="O36" s="461"/>
      <c r="P36" s="755">
        <f aca="true" t="shared" si="8" ref="P36:P69">N36+O36</f>
        <v>0</v>
      </c>
    </row>
    <row r="37" spans="1:16" ht="12.75">
      <c r="A37" s="207" t="s">
        <v>132</v>
      </c>
      <c r="B37" s="205">
        <v>41</v>
      </c>
      <c r="C37" s="208"/>
      <c r="D37" s="39"/>
      <c r="E37" s="39" t="s">
        <v>203</v>
      </c>
      <c r="F37" s="71" t="s">
        <v>392</v>
      </c>
      <c r="G37" s="40">
        <v>0</v>
      </c>
      <c r="H37" s="189">
        <v>0.2</v>
      </c>
      <c r="I37" s="189">
        <v>0.2</v>
      </c>
      <c r="J37" s="189"/>
      <c r="K37" s="463">
        <f t="shared" si="7"/>
        <v>0.2</v>
      </c>
      <c r="L37" s="40"/>
      <c r="M37" s="189"/>
      <c r="N37" s="189"/>
      <c r="O37" s="461"/>
      <c r="P37" s="755">
        <f t="shared" si="8"/>
        <v>0</v>
      </c>
    </row>
    <row r="38" spans="1:16" ht="12.75">
      <c r="A38" s="207" t="s">
        <v>135</v>
      </c>
      <c r="B38" s="205">
        <v>41</v>
      </c>
      <c r="C38" s="208"/>
      <c r="D38" s="39"/>
      <c r="E38" s="39" t="s">
        <v>63</v>
      </c>
      <c r="F38" s="71" t="s">
        <v>64</v>
      </c>
      <c r="G38" s="40">
        <v>0</v>
      </c>
      <c r="H38" s="189">
        <v>0.1</v>
      </c>
      <c r="I38" s="189">
        <v>1.5</v>
      </c>
      <c r="J38" s="189"/>
      <c r="K38" s="463">
        <f t="shared" si="7"/>
        <v>1.5</v>
      </c>
      <c r="L38" s="40"/>
      <c r="M38" s="189"/>
      <c r="N38" s="189"/>
      <c r="O38" s="461"/>
      <c r="P38" s="755">
        <f t="shared" si="8"/>
        <v>0</v>
      </c>
    </row>
    <row r="39" spans="1:16" ht="12.75">
      <c r="A39" s="207" t="s">
        <v>137</v>
      </c>
      <c r="B39" s="205">
        <v>41</v>
      </c>
      <c r="C39" s="208"/>
      <c r="D39" s="39"/>
      <c r="E39" s="39" t="s">
        <v>65</v>
      </c>
      <c r="F39" s="71" t="s">
        <v>66</v>
      </c>
      <c r="G39" s="40">
        <v>0.9</v>
      </c>
      <c r="H39" s="189">
        <v>0.9</v>
      </c>
      <c r="I39" s="189">
        <v>1.1</v>
      </c>
      <c r="J39" s="189"/>
      <c r="K39" s="463">
        <f t="shared" si="7"/>
        <v>1.1</v>
      </c>
      <c r="L39" s="40"/>
      <c r="M39" s="189"/>
      <c r="N39" s="189"/>
      <c r="O39" s="461"/>
      <c r="P39" s="755">
        <f t="shared" si="8"/>
        <v>0</v>
      </c>
    </row>
    <row r="40" spans="1:16" ht="12.75">
      <c r="A40" s="207" t="s">
        <v>140</v>
      </c>
      <c r="B40" s="205">
        <v>41</v>
      </c>
      <c r="C40" s="208"/>
      <c r="D40" s="39"/>
      <c r="E40" s="39" t="s">
        <v>175</v>
      </c>
      <c r="F40" s="71" t="s">
        <v>176</v>
      </c>
      <c r="G40" s="40">
        <v>0.7</v>
      </c>
      <c r="H40" s="189">
        <v>0.6</v>
      </c>
      <c r="I40" s="189">
        <v>0.5</v>
      </c>
      <c r="J40" s="189"/>
      <c r="K40" s="463">
        <f t="shared" si="7"/>
        <v>0.5</v>
      </c>
      <c r="L40" s="40"/>
      <c r="M40" s="189"/>
      <c r="N40" s="189"/>
      <c r="O40" s="461"/>
      <c r="P40" s="755">
        <f t="shared" si="8"/>
        <v>0</v>
      </c>
    </row>
    <row r="41" spans="1:16" ht="12.75">
      <c r="A41" s="207" t="s">
        <v>142</v>
      </c>
      <c r="B41" s="205">
        <v>41</v>
      </c>
      <c r="C41" s="208"/>
      <c r="D41" s="39"/>
      <c r="E41" s="39" t="s">
        <v>67</v>
      </c>
      <c r="F41" s="71" t="s">
        <v>68</v>
      </c>
      <c r="G41" s="40">
        <v>0.30000000000000004</v>
      </c>
      <c r="H41" s="189">
        <v>0.2</v>
      </c>
      <c r="I41" s="189">
        <v>0.2</v>
      </c>
      <c r="J41" s="189"/>
      <c r="K41" s="463">
        <f t="shared" si="7"/>
        <v>0.2</v>
      </c>
      <c r="L41" s="40"/>
      <c r="M41" s="189"/>
      <c r="N41" s="189"/>
      <c r="O41" s="461"/>
      <c r="P41" s="755">
        <f t="shared" si="8"/>
        <v>0</v>
      </c>
    </row>
    <row r="42" spans="1:16" ht="12.75">
      <c r="A42" s="207" t="s">
        <v>145</v>
      </c>
      <c r="B42" s="205">
        <v>41</v>
      </c>
      <c r="C42" s="208"/>
      <c r="D42" s="39"/>
      <c r="E42" s="39" t="s">
        <v>69</v>
      </c>
      <c r="F42" s="71" t="s">
        <v>70</v>
      </c>
      <c r="G42" s="40">
        <v>2.5</v>
      </c>
      <c r="H42" s="189">
        <v>2.1</v>
      </c>
      <c r="I42" s="189">
        <v>1.6</v>
      </c>
      <c r="J42" s="189"/>
      <c r="K42" s="463">
        <f t="shared" si="7"/>
        <v>1.6</v>
      </c>
      <c r="L42" s="40"/>
      <c r="M42" s="189"/>
      <c r="N42" s="189"/>
      <c r="O42" s="461"/>
      <c r="P42" s="755">
        <f t="shared" si="8"/>
        <v>0</v>
      </c>
    </row>
    <row r="43" spans="1:16" ht="12.75">
      <c r="A43" s="207" t="s">
        <v>147</v>
      </c>
      <c r="B43" s="205">
        <v>41</v>
      </c>
      <c r="C43" s="208"/>
      <c r="D43" s="39"/>
      <c r="E43" s="39" t="s">
        <v>71</v>
      </c>
      <c r="F43" s="71" t="s">
        <v>72</v>
      </c>
      <c r="G43" s="40">
        <v>0.2</v>
      </c>
      <c r="H43" s="189">
        <v>0.1</v>
      </c>
      <c r="I43" s="189">
        <v>0.1</v>
      </c>
      <c r="J43" s="189"/>
      <c r="K43" s="463">
        <f t="shared" si="7"/>
        <v>0.1</v>
      </c>
      <c r="L43" s="40"/>
      <c r="M43" s="189"/>
      <c r="N43" s="189"/>
      <c r="O43" s="461"/>
      <c r="P43" s="755">
        <f t="shared" si="8"/>
        <v>0</v>
      </c>
    </row>
    <row r="44" spans="1:16" ht="12.75">
      <c r="A44" s="207" t="s">
        <v>148</v>
      </c>
      <c r="B44" s="205">
        <v>41</v>
      </c>
      <c r="C44" s="208"/>
      <c r="D44" s="39"/>
      <c r="E44" s="39" t="s">
        <v>74</v>
      </c>
      <c r="F44" s="71" t="s">
        <v>75</v>
      </c>
      <c r="G44" s="40">
        <v>0.5</v>
      </c>
      <c r="H44" s="189">
        <v>0.4</v>
      </c>
      <c r="I44" s="189">
        <v>0.4</v>
      </c>
      <c r="J44" s="189"/>
      <c r="K44" s="463">
        <f t="shared" si="7"/>
        <v>0.4</v>
      </c>
      <c r="L44" s="40"/>
      <c r="M44" s="189"/>
      <c r="N44" s="189"/>
      <c r="O44" s="461"/>
      <c r="P44" s="755">
        <f t="shared" si="8"/>
        <v>0</v>
      </c>
    </row>
    <row r="45" spans="1:16" ht="12.75">
      <c r="A45" s="207" t="s">
        <v>149</v>
      </c>
      <c r="B45" s="205">
        <v>41</v>
      </c>
      <c r="C45" s="208"/>
      <c r="D45" s="39"/>
      <c r="E45" s="39" t="s">
        <v>77</v>
      </c>
      <c r="F45" s="71" t="s">
        <v>78</v>
      </c>
      <c r="G45" s="40">
        <v>0.2</v>
      </c>
      <c r="H45" s="189">
        <v>0.2</v>
      </c>
      <c r="I45" s="189">
        <v>0.2</v>
      </c>
      <c r="J45" s="189"/>
      <c r="K45" s="463">
        <f t="shared" si="7"/>
        <v>0.2</v>
      </c>
      <c r="L45" s="40"/>
      <c r="M45" s="189"/>
      <c r="N45" s="189"/>
      <c r="O45" s="461"/>
      <c r="P45" s="755">
        <f t="shared" si="8"/>
        <v>0</v>
      </c>
    </row>
    <row r="46" spans="1:16" ht="12.75">
      <c r="A46" s="207" t="s">
        <v>152</v>
      </c>
      <c r="B46" s="205">
        <v>41</v>
      </c>
      <c r="C46" s="208"/>
      <c r="D46" s="39"/>
      <c r="E46" s="39" t="s">
        <v>83</v>
      </c>
      <c r="F46" s="71" t="s">
        <v>84</v>
      </c>
      <c r="G46" s="40">
        <v>0.8</v>
      </c>
      <c r="H46" s="189">
        <v>0.7</v>
      </c>
      <c r="I46" s="189">
        <v>0.7</v>
      </c>
      <c r="J46" s="189"/>
      <c r="K46" s="463">
        <f t="shared" si="7"/>
        <v>0.7</v>
      </c>
      <c r="L46" s="40"/>
      <c r="M46" s="189"/>
      <c r="N46" s="189"/>
      <c r="O46" s="461"/>
      <c r="P46" s="755">
        <f t="shared" si="8"/>
        <v>0</v>
      </c>
    </row>
    <row r="47" spans="1:16" ht="12.75">
      <c r="A47" s="207" t="s">
        <v>153</v>
      </c>
      <c r="B47" s="205">
        <v>41</v>
      </c>
      <c r="C47" s="208"/>
      <c r="D47" s="39"/>
      <c r="E47" s="39" t="s">
        <v>86</v>
      </c>
      <c r="F47" s="71" t="s">
        <v>87</v>
      </c>
      <c r="G47" s="40">
        <v>0.30000000000000004</v>
      </c>
      <c r="H47" s="189">
        <v>0.2</v>
      </c>
      <c r="I47" s="189">
        <v>0.3</v>
      </c>
      <c r="J47" s="189"/>
      <c r="K47" s="463">
        <f t="shared" si="7"/>
        <v>0.3</v>
      </c>
      <c r="L47" s="40"/>
      <c r="M47" s="189"/>
      <c r="N47" s="189"/>
      <c r="O47" s="461"/>
      <c r="P47" s="755">
        <f t="shared" si="8"/>
        <v>0</v>
      </c>
    </row>
    <row r="48" spans="1:16" ht="12.75">
      <c r="A48" s="207" t="s">
        <v>186</v>
      </c>
      <c r="B48" s="205">
        <v>41</v>
      </c>
      <c r="C48" s="208"/>
      <c r="D48" s="39"/>
      <c r="E48" s="39" t="s">
        <v>89</v>
      </c>
      <c r="F48" s="71" t="s">
        <v>90</v>
      </c>
      <c r="G48" s="40">
        <v>0.1</v>
      </c>
      <c r="H48" s="189">
        <v>0</v>
      </c>
      <c r="I48" s="189">
        <v>0.1</v>
      </c>
      <c r="J48" s="189"/>
      <c r="K48" s="463">
        <f t="shared" si="7"/>
        <v>0.1</v>
      </c>
      <c r="L48" s="40"/>
      <c r="M48" s="189"/>
      <c r="N48" s="189"/>
      <c r="O48" s="461"/>
      <c r="P48" s="755">
        <f t="shared" si="8"/>
        <v>0</v>
      </c>
    </row>
    <row r="49" spans="1:16" ht="12.75">
      <c r="A49" s="207" t="s">
        <v>189</v>
      </c>
      <c r="B49" s="205">
        <v>41</v>
      </c>
      <c r="C49" s="208"/>
      <c r="D49" s="39"/>
      <c r="E49" s="39" t="s">
        <v>114</v>
      </c>
      <c r="F49" s="71" t="s">
        <v>207</v>
      </c>
      <c r="G49" s="40">
        <v>0</v>
      </c>
      <c r="H49" s="189">
        <v>0</v>
      </c>
      <c r="I49" s="189">
        <v>0.3</v>
      </c>
      <c r="J49" s="189"/>
      <c r="K49" s="463">
        <f t="shared" si="7"/>
        <v>0.3</v>
      </c>
      <c r="L49" s="40"/>
      <c r="M49" s="189"/>
      <c r="N49" s="189"/>
      <c r="O49" s="461"/>
      <c r="P49" s="755">
        <f t="shared" si="8"/>
        <v>0</v>
      </c>
    </row>
    <row r="50" spans="1:16" ht="12.75">
      <c r="A50" s="207" t="s">
        <v>192</v>
      </c>
      <c r="B50" s="205">
        <v>41</v>
      </c>
      <c r="C50" s="208"/>
      <c r="D50" s="39"/>
      <c r="E50" s="39" t="s">
        <v>208</v>
      </c>
      <c r="F50" s="71" t="s">
        <v>209</v>
      </c>
      <c r="G50" s="40">
        <v>0</v>
      </c>
      <c r="H50" s="189">
        <v>0</v>
      </c>
      <c r="I50" s="189">
        <v>0</v>
      </c>
      <c r="J50" s="189"/>
      <c r="K50" s="463">
        <f t="shared" si="7"/>
        <v>0</v>
      </c>
      <c r="L50" s="40"/>
      <c r="M50" s="189"/>
      <c r="N50" s="189"/>
      <c r="O50" s="461"/>
      <c r="P50" s="755">
        <f t="shared" si="8"/>
        <v>0</v>
      </c>
    </row>
    <row r="51" spans="1:16" ht="12.75">
      <c r="A51" s="207" t="s">
        <v>195</v>
      </c>
      <c r="B51" s="205">
        <v>41</v>
      </c>
      <c r="C51" s="208"/>
      <c r="D51" s="39"/>
      <c r="E51" s="39" t="s">
        <v>159</v>
      </c>
      <c r="F51" s="71" t="s">
        <v>929</v>
      </c>
      <c r="G51" s="40">
        <v>19</v>
      </c>
      <c r="H51" s="189">
        <v>20.5</v>
      </c>
      <c r="I51" s="189">
        <v>21</v>
      </c>
      <c r="J51" s="189">
        <v>-21</v>
      </c>
      <c r="K51" s="463">
        <f t="shared" si="7"/>
        <v>0</v>
      </c>
      <c r="L51" s="40"/>
      <c r="M51" s="189"/>
      <c r="N51" s="189"/>
      <c r="O51" s="461"/>
      <c r="P51" s="755">
        <f t="shared" si="8"/>
        <v>0</v>
      </c>
    </row>
    <row r="52" spans="1:16" ht="12.75">
      <c r="A52" s="207" t="s">
        <v>197</v>
      </c>
      <c r="B52" s="205">
        <v>41</v>
      </c>
      <c r="C52" s="208"/>
      <c r="D52" s="39"/>
      <c r="E52" s="39" t="s">
        <v>162</v>
      </c>
      <c r="F52" s="71" t="s">
        <v>393</v>
      </c>
      <c r="G52" s="40">
        <v>0.4</v>
      </c>
      <c r="H52" s="189">
        <v>1.3</v>
      </c>
      <c r="I52" s="189">
        <v>1.5</v>
      </c>
      <c r="J52" s="189">
        <v>-1.5</v>
      </c>
      <c r="K52" s="463">
        <f t="shared" si="7"/>
        <v>0</v>
      </c>
      <c r="L52" s="40"/>
      <c r="M52" s="189"/>
      <c r="N52" s="189"/>
      <c r="O52" s="461"/>
      <c r="P52" s="755">
        <f t="shared" si="8"/>
        <v>0</v>
      </c>
    </row>
    <row r="53" spans="1:16" ht="12.75">
      <c r="A53" s="207" t="s">
        <v>242</v>
      </c>
      <c r="B53" s="205">
        <v>41</v>
      </c>
      <c r="C53" s="208"/>
      <c r="D53" s="39"/>
      <c r="E53" s="39" t="s">
        <v>164</v>
      </c>
      <c r="F53" s="71" t="s">
        <v>165</v>
      </c>
      <c r="G53" s="40">
        <v>0.8</v>
      </c>
      <c r="H53" s="189">
        <v>1.2</v>
      </c>
      <c r="I53" s="189">
        <v>0.9</v>
      </c>
      <c r="J53" s="189"/>
      <c r="K53" s="463">
        <f t="shared" si="7"/>
        <v>0.9</v>
      </c>
      <c r="L53" s="40"/>
      <c r="M53" s="189"/>
      <c r="N53" s="189"/>
      <c r="O53" s="461"/>
      <c r="P53" s="755">
        <f t="shared" si="8"/>
        <v>0</v>
      </c>
    </row>
    <row r="54" spans="1:16" ht="12.75">
      <c r="A54" s="207" t="s">
        <v>243</v>
      </c>
      <c r="B54" s="205">
        <v>41</v>
      </c>
      <c r="C54" s="208"/>
      <c r="D54" s="39"/>
      <c r="E54" s="39" t="s">
        <v>159</v>
      </c>
      <c r="F54" s="71" t="s">
        <v>167</v>
      </c>
      <c r="G54" s="40">
        <v>0.9</v>
      </c>
      <c r="H54" s="189">
        <v>0.4</v>
      </c>
      <c r="I54" s="189">
        <v>0</v>
      </c>
      <c r="J54" s="189"/>
      <c r="K54" s="463">
        <f t="shared" si="7"/>
        <v>0</v>
      </c>
      <c r="L54" s="40"/>
      <c r="M54" s="189"/>
      <c r="N54" s="189"/>
      <c r="O54" s="461"/>
      <c r="P54" s="755">
        <f t="shared" si="8"/>
        <v>0</v>
      </c>
    </row>
    <row r="55" spans="1:16" ht="12.75">
      <c r="A55" s="207" t="s">
        <v>247</v>
      </c>
      <c r="B55" s="205">
        <v>41</v>
      </c>
      <c r="C55" s="208"/>
      <c r="D55" s="39"/>
      <c r="E55" s="39" t="s">
        <v>95</v>
      </c>
      <c r="F55" s="71" t="s">
        <v>96</v>
      </c>
      <c r="G55" s="40">
        <v>1.4</v>
      </c>
      <c r="H55" s="189">
        <v>1.3</v>
      </c>
      <c r="I55" s="189">
        <v>1</v>
      </c>
      <c r="J55" s="189"/>
      <c r="K55" s="463">
        <f t="shared" si="7"/>
        <v>1</v>
      </c>
      <c r="L55" s="40"/>
      <c r="M55" s="189"/>
      <c r="N55" s="189"/>
      <c r="O55" s="461"/>
      <c r="P55" s="755">
        <f t="shared" si="8"/>
        <v>0</v>
      </c>
    </row>
    <row r="56" spans="1:16" ht="12.75">
      <c r="A56" s="207" t="s">
        <v>250</v>
      </c>
      <c r="B56" s="205">
        <v>41</v>
      </c>
      <c r="C56" s="208"/>
      <c r="D56" s="39"/>
      <c r="E56" s="39" t="s">
        <v>324</v>
      </c>
      <c r="F56" s="71" t="s">
        <v>325</v>
      </c>
      <c r="G56" s="40">
        <v>0.3</v>
      </c>
      <c r="H56" s="189">
        <v>0.2</v>
      </c>
      <c r="I56" s="189">
        <v>0.3</v>
      </c>
      <c r="J56" s="189"/>
      <c r="K56" s="463">
        <f t="shared" si="7"/>
        <v>0.3</v>
      </c>
      <c r="L56" s="40"/>
      <c r="M56" s="189"/>
      <c r="N56" s="189"/>
      <c r="O56" s="461"/>
      <c r="P56" s="755">
        <f t="shared" si="8"/>
        <v>0</v>
      </c>
    </row>
    <row r="57" spans="1:16" ht="12.75">
      <c r="A57" s="207" t="s">
        <v>252</v>
      </c>
      <c r="B57" s="205">
        <v>41</v>
      </c>
      <c r="C57" s="208"/>
      <c r="D57" s="39"/>
      <c r="E57" s="39" t="s">
        <v>394</v>
      </c>
      <c r="F57" s="71" t="s">
        <v>395</v>
      </c>
      <c r="G57" s="40">
        <v>0.1</v>
      </c>
      <c r="H57" s="189">
        <v>0.1</v>
      </c>
      <c r="I57" s="189">
        <v>0</v>
      </c>
      <c r="J57" s="189"/>
      <c r="K57" s="463">
        <f t="shared" si="7"/>
        <v>0</v>
      </c>
      <c r="L57" s="40"/>
      <c r="M57" s="189"/>
      <c r="N57" s="189"/>
      <c r="O57" s="461"/>
      <c r="P57" s="755">
        <f t="shared" si="8"/>
        <v>0</v>
      </c>
    </row>
    <row r="58" spans="1:16" ht="12.75">
      <c r="A58" s="207" t="s">
        <v>253</v>
      </c>
      <c r="B58" s="205">
        <v>52</v>
      </c>
      <c r="C58" s="208"/>
      <c r="D58" s="39"/>
      <c r="E58" s="39" t="s">
        <v>396</v>
      </c>
      <c r="F58" s="71" t="s">
        <v>397</v>
      </c>
      <c r="G58" s="40">
        <v>0</v>
      </c>
      <c r="H58" s="189">
        <v>0</v>
      </c>
      <c r="I58" s="189">
        <v>0</v>
      </c>
      <c r="J58" s="189"/>
      <c r="K58" s="463">
        <f t="shared" si="7"/>
        <v>0</v>
      </c>
      <c r="L58" s="221">
        <v>1</v>
      </c>
      <c r="M58" s="203">
        <v>0</v>
      </c>
      <c r="N58" s="203"/>
      <c r="O58" s="461"/>
      <c r="P58" s="755">
        <f t="shared" si="8"/>
        <v>0</v>
      </c>
    </row>
    <row r="59" spans="1:16" ht="12.75">
      <c r="A59" s="207" t="s">
        <v>254</v>
      </c>
      <c r="B59" s="205">
        <v>41</v>
      </c>
      <c r="C59" s="208"/>
      <c r="D59" s="39"/>
      <c r="E59" s="39" t="s">
        <v>236</v>
      </c>
      <c r="F59" s="71" t="s">
        <v>398</v>
      </c>
      <c r="G59" s="40">
        <v>1.4</v>
      </c>
      <c r="H59" s="189">
        <v>2</v>
      </c>
      <c r="I59" s="189">
        <v>4.5</v>
      </c>
      <c r="J59" s="189">
        <v>-4.5</v>
      </c>
      <c r="K59" s="463">
        <f t="shared" si="7"/>
        <v>0</v>
      </c>
      <c r="L59" s="40"/>
      <c r="M59" s="189"/>
      <c r="N59" s="189"/>
      <c r="O59" s="461"/>
      <c r="P59" s="755">
        <f t="shared" si="8"/>
        <v>0</v>
      </c>
    </row>
    <row r="60" spans="1:16" ht="12.75">
      <c r="A60" s="207" t="s">
        <v>255</v>
      </c>
      <c r="B60" s="205">
        <v>41</v>
      </c>
      <c r="C60" s="208"/>
      <c r="D60" s="39"/>
      <c r="E60" s="39" t="s">
        <v>399</v>
      </c>
      <c r="F60" s="71" t="s">
        <v>400</v>
      </c>
      <c r="G60" s="40">
        <v>5</v>
      </c>
      <c r="H60" s="189">
        <v>7.8</v>
      </c>
      <c r="I60" s="189">
        <v>2.5</v>
      </c>
      <c r="J60" s="189"/>
      <c r="K60" s="463">
        <f t="shared" si="7"/>
        <v>2.5</v>
      </c>
      <c r="L60" s="40"/>
      <c r="M60" s="189"/>
      <c r="N60" s="189"/>
      <c r="O60" s="461"/>
      <c r="P60" s="755">
        <f t="shared" si="8"/>
        <v>0</v>
      </c>
    </row>
    <row r="61" spans="1:16" ht="12.75">
      <c r="A61" s="207" t="s">
        <v>256</v>
      </c>
      <c r="B61" s="205">
        <v>41</v>
      </c>
      <c r="C61" s="208"/>
      <c r="D61" s="39"/>
      <c r="E61" s="39" t="s">
        <v>399</v>
      </c>
      <c r="F61" s="71" t="s">
        <v>401</v>
      </c>
      <c r="G61" s="40">
        <v>3</v>
      </c>
      <c r="H61" s="189">
        <v>1.8</v>
      </c>
      <c r="I61" s="189">
        <v>0</v>
      </c>
      <c r="J61" s="189"/>
      <c r="K61" s="463">
        <f t="shared" si="7"/>
        <v>0</v>
      </c>
      <c r="L61" s="40"/>
      <c r="M61" s="189"/>
      <c r="N61" s="189"/>
      <c r="O61" s="461"/>
      <c r="P61" s="755">
        <f t="shared" si="8"/>
        <v>0</v>
      </c>
    </row>
    <row r="62" spans="1:16" ht="12.75">
      <c r="A62" s="207" t="s">
        <v>257</v>
      </c>
      <c r="B62" s="205">
        <v>41</v>
      </c>
      <c r="C62" s="208"/>
      <c r="D62" s="39"/>
      <c r="E62" s="39" t="s">
        <v>399</v>
      </c>
      <c r="F62" s="71" t="s">
        <v>402</v>
      </c>
      <c r="G62" s="40">
        <v>0.5</v>
      </c>
      <c r="H62" s="189">
        <v>0.1</v>
      </c>
      <c r="I62" s="189">
        <v>1</v>
      </c>
      <c r="J62" s="189"/>
      <c r="K62" s="463">
        <f t="shared" si="7"/>
        <v>1</v>
      </c>
      <c r="L62" s="40"/>
      <c r="M62" s="189"/>
      <c r="N62" s="189"/>
      <c r="O62" s="461"/>
      <c r="P62" s="755">
        <f t="shared" si="8"/>
        <v>0</v>
      </c>
    </row>
    <row r="63" spans="1:16" ht="12.75">
      <c r="A63" s="207" t="s">
        <v>258</v>
      </c>
      <c r="B63" s="205">
        <v>111</v>
      </c>
      <c r="C63" s="208"/>
      <c r="D63" s="39"/>
      <c r="E63" s="39" t="s">
        <v>399</v>
      </c>
      <c r="F63" s="71" t="s">
        <v>813</v>
      </c>
      <c r="G63" s="40">
        <v>2</v>
      </c>
      <c r="H63" s="189">
        <v>4.8</v>
      </c>
      <c r="I63" s="189">
        <v>1.5</v>
      </c>
      <c r="J63" s="189"/>
      <c r="K63" s="463">
        <f t="shared" si="7"/>
        <v>1.5</v>
      </c>
      <c r="L63" s="40"/>
      <c r="M63" s="189"/>
      <c r="N63" s="189"/>
      <c r="O63" s="461"/>
      <c r="P63" s="755">
        <f t="shared" si="8"/>
        <v>0</v>
      </c>
    </row>
    <row r="64" spans="1:16" s="531" customFormat="1" ht="12.75">
      <c r="A64" s="207" t="s">
        <v>259</v>
      </c>
      <c r="B64" s="205">
        <v>43</v>
      </c>
      <c r="C64" s="208"/>
      <c r="D64" s="39"/>
      <c r="E64" s="532">
        <v>713004</v>
      </c>
      <c r="F64" s="84" t="s">
        <v>403</v>
      </c>
      <c r="G64" s="40"/>
      <c r="H64" s="189"/>
      <c r="I64" s="189">
        <v>0</v>
      </c>
      <c r="J64" s="189"/>
      <c r="K64" s="463">
        <f t="shared" si="7"/>
        <v>0</v>
      </c>
      <c r="L64" s="221">
        <v>0</v>
      </c>
      <c r="M64" s="203">
        <v>0</v>
      </c>
      <c r="N64" s="203"/>
      <c r="O64" s="530"/>
      <c r="P64" s="755">
        <f t="shared" si="8"/>
        <v>0</v>
      </c>
    </row>
    <row r="65" spans="1:16" s="531" customFormat="1" ht="12.75">
      <c r="A65" s="207" t="s">
        <v>260</v>
      </c>
      <c r="B65" s="205">
        <v>43</v>
      </c>
      <c r="C65" s="208"/>
      <c r="D65" s="39"/>
      <c r="E65" s="532">
        <v>717002</v>
      </c>
      <c r="F65" s="84" t="s">
        <v>404</v>
      </c>
      <c r="G65" s="40">
        <v>0</v>
      </c>
      <c r="H65" s="189"/>
      <c r="I65" s="189">
        <v>0</v>
      </c>
      <c r="J65" s="189"/>
      <c r="K65" s="463">
        <f t="shared" si="7"/>
        <v>0</v>
      </c>
      <c r="L65" s="221">
        <v>0</v>
      </c>
      <c r="M65" s="203">
        <v>0</v>
      </c>
      <c r="N65" s="203"/>
      <c r="O65" s="530"/>
      <c r="P65" s="755">
        <f t="shared" si="8"/>
        <v>0</v>
      </c>
    </row>
    <row r="66" spans="1:16" s="14" customFormat="1" ht="12.75">
      <c r="A66" s="207" t="s">
        <v>261</v>
      </c>
      <c r="B66" s="53"/>
      <c r="C66" s="56"/>
      <c r="D66" s="61"/>
      <c r="E66" s="834" t="s">
        <v>968</v>
      </c>
      <c r="F66" s="835"/>
      <c r="G66" s="312">
        <f>SUM(G67:G69)</f>
        <v>0</v>
      </c>
      <c r="H66" s="312">
        <f aca="true" t="shared" si="9" ref="H66:P66">SUM(H67:H69)</f>
        <v>0</v>
      </c>
      <c r="I66" s="312">
        <f t="shared" si="9"/>
        <v>4.6</v>
      </c>
      <c r="J66" s="312">
        <f t="shared" si="9"/>
        <v>-4.6</v>
      </c>
      <c r="K66" s="312">
        <f t="shared" si="9"/>
        <v>0</v>
      </c>
      <c r="L66" s="312">
        <f t="shared" si="9"/>
        <v>0</v>
      </c>
      <c r="M66" s="312">
        <f t="shared" si="9"/>
        <v>0</v>
      </c>
      <c r="N66" s="312">
        <f t="shared" si="9"/>
        <v>0</v>
      </c>
      <c r="O66" s="312">
        <f t="shared" si="9"/>
        <v>0</v>
      </c>
      <c r="P66" s="756">
        <f t="shared" si="9"/>
        <v>0</v>
      </c>
    </row>
    <row r="67" spans="1:16" s="531" customFormat="1" ht="12.75">
      <c r="A67" s="207" t="s">
        <v>262</v>
      </c>
      <c r="B67" s="205">
        <v>41</v>
      </c>
      <c r="C67" s="208"/>
      <c r="D67" s="39"/>
      <c r="E67" s="532">
        <v>632001</v>
      </c>
      <c r="F67" s="84" t="s">
        <v>929</v>
      </c>
      <c r="G67" s="40"/>
      <c r="H67" s="189"/>
      <c r="I67" s="189">
        <v>3.5</v>
      </c>
      <c r="J67" s="189">
        <v>-3.5</v>
      </c>
      <c r="K67" s="463">
        <f t="shared" si="7"/>
        <v>0</v>
      </c>
      <c r="L67" s="221"/>
      <c r="M67" s="203"/>
      <c r="N67" s="203"/>
      <c r="O67" s="530"/>
      <c r="P67" s="755">
        <f t="shared" si="8"/>
        <v>0</v>
      </c>
    </row>
    <row r="68" spans="1:16" s="531" customFormat="1" ht="12.75">
      <c r="A68" s="207" t="s">
        <v>263</v>
      </c>
      <c r="B68" s="205">
        <v>41</v>
      </c>
      <c r="C68" s="208"/>
      <c r="D68" s="39"/>
      <c r="E68" s="532">
        <v>632002</v>
      </c>
      <c r="F68" s="84" t="s">
        <v>393</v>
      </c>
      <c r="G68" s="40"/>
      <c r="H68" s="189"/>
      <c r="I68" s="189">
        <v>1.1</v>
      </c>
      <c r="J68" s="189">
        <v>-1.1</v>
      </c>
      <c r="K68" s="463">
        <f t="shared" si="7"/>
        <v>0</v>
      </c>
      <c r="L68" s="221"/>
      <c r="M68" s="203"/>
      <c r="N68" s="203"/>
      <c r="O68" s="530"/>
      <c r="P68" s="755">
        <f t="shared" si="8"/>
        <v>0</v>
      </c>
    </row>
    <row r="69" spans="1:16" s="531" customFormat="1" ht="12.75">
      <c r="A69" s="207" t="s">
        <v>264</v>
      </c>
      <c r="B69" s="205">
        <v>41</v>
      </c>
      <c r="C69" s="208"/>
      <c r="D69" s="39"/>
      <c r="E69" s="532">
        <v>635004</v>
      </c>
      <c r="F69" s="84" t="s">
        <v>398</v>
      </c>
      <c r="G69" s="40"/>
      <c r="H69" s="189"/>
      <c r="I69" s="189"/>
      <c r="J69" s="189"/>
      <c r="K69" s="463">
        <f t="shared" si="7"/>
        <v>0</v>
      </c>
      <c r="L69" s="221"/>
      <c r="M69" s="203"/>
      <c r="N69" s="203"/>
      <c r="O69" s="530"/>
      <c r="P69" s="755">
        <f t="shared" si="8"/>
        <v>0</v>
      </c>
    </row>
    <row r="70" spans="1:16" ht="12.75">
      <c r="A70" s="207" t="s">
        <v>265</v>
      </c>
      <c r="B70" s="212"/>
      <c r="C70" s="213"/>
      <c r="D70" s="214" t="s">
        <v>825</v>
      </c>
      <c r="E70" s="215" t="s">
        <v>828</v>
      </c>
      <c r="F70" s="217"/>
      <c r="G70" s="219">
        <f aca="true" t="shared" si="10" ref="G70:P70">SUM(G71:G76)</f>
        <v>0</v>
      </c>
      <c r="H70" s="220">
        <f t="shared" si="10"/>
        <v>0</v>
      </c>
      <c r="I70" s="220">
        <f t="shared" si="10"/>
        <v>50.099999999999994</v>
      </c>
      <c r="J70" s="220">
        <f t="shared" si="10"/>
        <v>0</v>
      </c>
      <c r="K70" s="479">
        <f t="shared" si="10"/>
        <v>50.099999999999994</v>
      </c>
      <c r="L70" s="219">
        <f t="shared" si="10"/>
        <v>0</v>
      </c>
      <c r="M70" s="220">
        <f t="shared" si="10"/>
        <v>0</v>
      </c>
      <c r="N70" s="220">
        <f t="shared" si="10"/>
        <v>0</v>
      </c>
      <c r="O70" s="220">
        <f t="shared" si="10"/>
        <v>0</v>
      </c>
      <c r="P70" s="757">
        <f t="shared" si="10"/>
        <v>0</v>
      </c>
    </row>
    <row r="71" spans="1:16" ht="12.75">
      <c r="A71" s="207" t="s">
        <v>266</v>
      </c>
      <c r="B71" s="212">
        <v>1151</v>
      </c>
      <c r="C71" s="213"/>
      <c r="D71" s="97"/>
      <c r="E71" s="97">
        <v>631002</v>
      </c>
      <c r="F71" s="218" t="s">
        <v>209</v>
      </c>
      <c r="G71" s="40">
        <v>0</v>
      </c>
      <c r="H71" s="189">
        <v>0</v>
      </c>
      <c r="I71" s="189">
        <v>0.8</v>
      </c>
      <c r="J71" s="189"/>
      <c r="K71" s="463">
        <f aca="true" t="shared" si="11" ref="K71:K76">I71+J71</f>
        <v>0.8</v>
      </c>
      <c r="L71" s="40"/>
      <c r="M71" s="189"/>
      <c r="N71" s="189"/>
      <c r="O71" s="461"/>
      <c r="P71" s="755">
        <f aca="true" t="shared" si="12" ref="P71:P76">N71+O71</f>
        <v>0</v>
      </c>
    </row>
    <row r="72" spans="1:16" ht="12.75">
      <c r="A72" s="207" t="s">
        <v>267</v>
      </c>
      <c r="B72" s="212">
        <v>41</v>
      </c>
      <c r="C72" s="213"/>
      <c r="D72" s="97"/>
      <c r="E72" s="97">
        <v>631002</v>
      </c>
      <c r="F72" s="218" t="s">
        <v>209</v>
      </c>
      <c r="G72" s="40">
        <v>0</v>
      </c>
      <c r="H72" s="189">
        <v>0</v>
      </c>
      <c r="I72" s="189">
        <v>0</v>
      </c>
      <c r="J72" s="189"/>
      <c r="K72" s="463">
        <f t="shared" si="11"/>
        <v>0</v>
      </c>
      <c r="L72" s="40"/>
      <c r="M72" s="189"/>
      <c r="N72" s="189"/>
      <c r="O72" s="461"/>
      <c r="P72" s="755">
        <f t="shared" si="12"/>
        <v>0</v>
      </c>
    </row>
    <row r="73" spans="1:16" ht="12.75">
      <c r="A73" s="207" t="s">
        <v>268</v>
      </c>
      <c r="B73" s="212">
        <v>1151</v>
      </c>
      <c r="C73" s="213"/>
      <c r="D73" s="97"/>
      <c r="E73" s="97">
        <v>637004</v>
      </c>
      <c r="F73" s="218" t="s">
        <v>826</v>
      </c>
      <c r="G73" s="40">
        <v>0</v>
      </c>
      <c r="H73" s="189">
        <v>0</v>
      </c>
      <c r="I73" s="189">
        <v>39.9</v>
      </c>
      <c r="J73" s="189"/>
      <c r="K73" s="463">
        <f t="shared" si="11"/>
        <v>39.9</v>
      </c>
      <c r="L73" s="40"/>
      <c r="M73" s="189"/>
      <c r="N73" s="189"/>
      <c r="O73" s="461"/>
      <c r="P73" s="755">
        <f t="shared" si="12"/>
        <v>0</v>
      </c>
    </row>
    <row r="74" spans="1:16" ht="12.75">
      <c r="A74" s="207" t="s">
        <v>269</v>
      </c>
      <c r="B74" s="212">
        <v>41</v>
      </c>
      <c r="C74" s="213"/>
      <c r="D74" s="97"/>
      <c r="E74" s="97">
        <v>637004</v>
      </c>
      <c r="F74" s="218" t="s">
        <v>826</v>
      </c>
      <c r="G74" s="40">
        <v>0</v>
      </c>
      <c r="H74" s="189">
        <v>0</v>
      </c>
      <c r="I74" s="189">
        <v>2.5</v>
      </c>
      <c r="J74" s="189"/>
      <c r="K74" s="463">
        <f t="shared" si="11"/>
        <v>2.5</v>
      </c>
      <c r="L74" s="40"/>
      <c r="M74" s="189"/>
      <c r="N74" s="189"/>
      <c r="O74" s="461"/>
      <c r="P74" s="755">
        <f t="shared" si="12"/>
        <v>0</v>
      </c>
    </row>
    <row r="75" spans="1:16" ht="12.75">
      <c r="A75" s="207" t="s">
        <v>270</v>
      </c>
      <c r="B75" s="212">
        <v>1151</v>
      </c>
      <c r="C75" s="213"/>
      <c r="D75" s="97"/>
      <c r="E75" s="97">
        <v>637027</v>
      </c>
      <c r="F75" s="218" t="s">
        <v>827</v>
      </c>
      <c r="G75" s="40">
        <v>0</v>
      </c>
      <c r="H75" s="189">
        <v>0</v>
      </c>
      <c r="I75" s="189">
        <v>6.6</v>
      </c>
      <c r="J75" s="189"/>
      <c r="K75" s="463">
        <f t="shared" si="11"/>
        <v>6.6</v>
      </c>
      <c r="L75" s="40"/>
      <c r="M75" s="189"/>
      <c r="N75" s="189"/>
      <c r="O75" s="461"/>
      <c r="P75" s="755">
        <f t="shared" si="12"/>
        <v>0</v>
      </c>
    </row>
    <row r="76" spans="1:16" ht="13.5" thickBot="1">
      <c r="A76" s="207" t="s">
        <v>423</v>
      </c>
      <c r="B76" s="323">
        <v>41</v>
      </c>
      <c r="C76" s="304"/>
      <c r="D76" s="305"/>
      <c r="E76" s="305">
        <v>637027</v>
      </c>
      <c r="F76" s="324" t="s">
        <v>827</v>
      </c>
      <c r="G76" s="325">
        <v>0</v>
      </c>
      <c r="H76" s="326">
        <v>0</v>
      </c>
      <c r="I76" s="326">
        <v>0.3</v>
      </c>
      <c r="J76" s="326"/>
      <c r="K76" s="464">
        <f t="shared" si="11"/>
        <v>0.3</v>
      </c>
      <c r="L76" s="192"/>
      <c r="M76" s="193"/>
      <c r="N76" s="193"/>
      <c r="O76" s="462"/>
      <c r="P76" s="758">
        <f t="shared" si="12"/>
        <v>0</v>
      </c>
    </row>
    <row r="77" ht="12.75">
      <c r="N77" s="183"/>
    </row>
    <row r="78" ht="12.75">
      <c r="N78" s="183"/>
    </row>
    <row r="79" ht="12.75">
      <c r="N79" s="183"/>
    </row>
    <row r="80" ht="12.75">
      <c r="N80" s="183"/>
    </row>
    <row r="81" ht="12.75">
      <c r="N81" s="183"/>
    </row>
    <row r="82" ht="12.75">
      <c r="N82" s="183"/>
    </row>
    <row r="83" ht="12.75">
      <c r="N83" s="183"/>
    </row>
    <row r="84" ht="12.75">
      <c r="N84" s="183"/>
    </row>
    <row r="85" ht="12.75">
      <c r="N85" s="183"/>
    </row>
    <row r="86" ht="12.75">
      <c r="N86" s="183"/>
    </row>
    <row r="87" ht="12.75">
      <c r="N87" s="183"/>
    </row>
    <row r="88" ht="12.75">
      <c r="N88" s="183"/>
    </row>
    <row r="89" ht="12.75">
      <c r="N89" s="183"/>
    </row>
    <row r="90" ht="12.75">
      <c r="N90" s="183"/>
    </row>
    <row r="91" ht="12.75">
      <c r="N91" s="183"/>
    </row>
    <row r="92" ht="12.75">
      <c r="N92" s="183"/>
    </row>
    <row r="93" ht="12.75">
      <c r="N93" s="183"/>
    </row>
    <row r="94" ht="12.75">
      <c r="N94" s="183"/>
    </row>
    <row r="95" ht="12.75">
      <c r="N95" s="183"/>
    </row>
    <row r="96" ht="12.75">
      <c r="N96" s="183"/>
    </row>
    <row r="97" ht="12.75">
      <c r="N97" s="183"/>
    </row>
    <row r="98" ht="12.75">
      <c r="N98" s="183"/>
    </row>
    <row r="99" ht="12.75">
      <c r="N99" s="183"/>
    </row>
    <row r="100" ht="12.75">
      <c r="N100" s="183"/>
    </row>
    <row r="101" ht="12.75">
      <c r="N101" s="183"/>
    </row>
    <row r="102" ht="12.75">
      <c r="N102" s="183"/>
    </row>
    <row r="103" ht="12.75">
      <c r="N103" s="183"/>
    </row>
    <row r="104" ht="12.75">
      <c r="N104" s="183"/>
    </row>
    <row r="105" ht="12.75">
      <c r="N105" s="183"/>
    </row>
    <row r="106" ht="12.75">
      <c r="N106" s="183"/>
    </row>
    <row r="107" ht="12.75">
      <c r="N107" s="183"/>
    </row>
    <row r="108" ht="12.75">
      <c r="N108" s="183"/>
    </row>
    <row r="109" ht="12.75">
      <c r="N109" s="183"/>
    </row>
    <row r="110" ht="12.75">
      <c r="N110" s="183"/>
    </row>
    <row r="111" ht="12.75">
      <c r="N111" s="183"/>
    </row>
    <row r="112" ht="12.75">
      <c r="N112" s="183"/>
    </row>
    <row r="113" ht="12.75">
      <c r="N113" s="183"/>
    </row>
    <row r="114" ht="12.75">
      <c r="N114" s="183"/>
    </row>
    <row r="115" ht="12.75">
      <c r="N115" s="183"/>
    </row>
    <row r="116" ht="12.75">
      <c r="N116" s="183"/>
    </row>
    <row r="117" ht="12.75">
      <c r="N117" s="183"/>
    </row>
    <row r="118" ht="12.75">
      <c r="N118" s="183"/>
    </row>
    <row r="119" ht="12.75">
      <c r="N119" s="183"/>
    </row>
    <row r="120" ht="12.75">
      <c r="N120" s="183"/>
    </row>
    <row r="121" ht="12.75">
      <c r="N121" s="183"/>
    </row>
    <row r="122" ht="12.75">
      <c r="N122" s="183"/>
    </row>
    <row r="123" ht="12.75">
      <c r="N123" s="183"/>
    </row>
    <row r="124" ht="12.75">
      <c r="N124" s="183"/>
    </row>
    <row r="125" ht="12.75">
      <c r="N125" s="183"/>
    </row>
    <row r="126" ht="12.75">
      <c r="N126" s="183"/>
    </row>
    <row r="127" ht="12.75">
      <c r="N127" s="183"/>
    </row>
    <row r="128" ht="12.75">
      <c r="N128" s="183"/>
    </row>
    <row r="129" ht="12.75">
      <c r="N129" s="183"/>
    </row>
    <row r="130" ht="12.75">
      <c r="N130" s="183"/>
    </row>
    <row r="131" ht="12.75">
      <c r="N131" s="183"/>
    </row>
    <row r="132" ht="12.75">
      <c r="N132" s="183"/>
    </row>
    <row r="133" ht="12.75">
      <c r="N133" s="183"/>
    </row>
    <row r="134" ht="12.75">
      <c r="N134" s="183"/>
    </row>
    <row r="135" ht="12.75">
      <c r="N135" s="183"/>
    </row>
    <row r="136" ht="12.75">
      <c r="N136" s="183"/>
    </row>
  </sheetData>
  <sheetProtection/>
  <mergeCells count="25">
    <mergeCell ref="G4:K4"/>
    <mergeCell ref="L4:P4"/>
    <mergeCell ref="J5:J6"/>
    <mergeCell ref="K5:K6"/>
    <mergeCell ref="O5:O6"/>
    <mergeCell ref="P5:P6"/>
    <mergeCell ref="G5:G6"/>
    <mergeCell ref="I5:I6"/>
    <mergeCell ref="M5:M6"/>
    <mergeCell ref="C7:F7"/>
    <mergeCell ref="A1:M1"/>
    <mergeCell ref="A3:A6"/>
    <mergeCell ref="B3:B6"/>
    <mergeCell ref="C3:D6"/>
    <mergeCell ref="E3:F6"/>
    <mergeCell ref="H5:H6"/>
    <mergeCell ref="G3:P3"/>
    <mergeCell ref="N5:N6"/>
    <mergeCell ref="L5:L6"/>
    <mergeCell ref="E66:F66"/>
    <mergeCell ref="E34:F34"/>
    <mergeCell ref="E12:F12"/>
    <mergeCell ref="D8:F8"/>
    <mergeCell ref="E9:F9"/>
    <mergeCell ref="E33:F33"/>
  </mergeCells>
  <printOptions/>
  <pageMargins left="0.5905511811023623" right="0.4330708661417323" top="0.6299212598425197" bottom="0.6299212598425197" header="0.5118110236220472" footer="0.5511811023622047"/>
  <pageSetup fitToHeight="2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kadasiova</dc:creator>
  <cp:keywords/>
  <dc:description/>
  <cp:lastModifiedBy>kadasiova</cp:lastModifiedBy>
  <cp:lastPrinted>2011-09-26T09:35:49Z</cp:lastPrinted>
  <dcterms:created xsi:type="dcterms:W3CDTF">2010-07-09T12:42:57Z</dcterms:created>
  <dcterms:modified xsi:type="dcterms:W3CDTF">2011-10-07T09:25:40Z</dcterms:modified>
  <cp:category/>
  <cp:version/>
  <cp:contentType/>
  <cp:contentStatus/>
</cp:coreProperties>
</file>