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0" activeTab="11"/>
  </bookViews>
  <sheets>
    <sheet name="Poznámky" sheetId="1" r:id="rId1"/>
    <sheet name="Rekapitulácia" sheetId="2" r:id="rId2"/>
    <sheet name="vysvetlivky" sheetId="3" state="hidden" r:id="rId3"/>
    <sheet name="14_Sumarizácia" sheetId="4" r:id="rId4"/>
    <sheet name="13_ Finančné operácie" sheetId="5" r:id="rId5"/>
    <sheet name="12_Služby a obchod" sheetId="6" r:id="rId6"/>
    <sheet name="11_Soc_veci" sheetId="7" r:id="rId7"/>
    <sheet name="10_Vnútro" sheetId="8" r:id="rId8"/>
    <sheet name="9_kultúra" sheetId="9" r:id="rId9"/>
    <sheet name="8_Vzdelávanie" sheetId="10" r:id="rId10"/>
    <sheet name="7_Organizačné" sheetId="11" r:id="rId11"/>
    <sheet name="6_ekonomika" sheetId="12" r:id="rId12"/>
    <sheet name="5_hospodárstvo" sheetId="13" r:id="rId13"/>
    <sheet name="4_Infraštruktúra" sheetId="14" r:id="rId14"/>
    <sheet name="3_Výstavba" sheetId="15" r:id="rId15"/>
    <sheet name="2_Životné prostr_" sheetId="16" r:id="rId16"/>
    <sheet name="1_Pôdohospodárstvo" sheetId="17" r:id="rId17"/>
    <sheet name="KP" sheetId="18" r:id="rId18"/>
    <sheet name="BP" sheetId="19" r:id="rId19"/>
    <sheet name="Hárok1" sheetId="20" r:id="rId20"/>
  </sheets>
  <definedNames>
    <definedName name="Excel_BuiltIn_Print_Area_1_1">'Poznámky'!$A$1:$C$14</definedName>
    <definedName name="Excel_BuiltIn_Print_Area_1_1_1">'Poznámky'!$A$1:$B$19</definedName>
    <definedName name="Excel_BuiltIn_Print_Area_10_1">'8_Vzdelávanie'!$A$1:$K$198</definedName>
    <definedName name="Excel_BuiltIn_Print_Area_10_1_1">'6_ekonomika'!$A$1:$K$1</definedName>
    <definedName name="Excel_BuiltIn_Print_Area_11">'7_Organizačné'!$A$2:$K$51</definedName>
    <definedName name="Excel_BuiltIn_Print_Area_12">'6_ekonomika'!$A$1:$K$32</definedName>
    <definedName name="Excel_BuiltIn_Print_Area_12_1">'6_ekonomika'!$A$1:$K$34</definedName>
    <definedName name="Excel_BuiltIn_Print_Area_12_1_1">'5_hospodárstvo'!$A$2:$K$126</definedName>
    <definedName name="Excel_BuiltIn_Print_Area_13">'5_hospodárstvo'!$B$1:$K$126</definedName>
    <definedName name="Excel_BuiltIn_Print_Area_13_1">'5_hospodárstvo'!$A$1:$K$126</definedName>
    <definedName name="Excel_BuiltIn_Print_Area_13_1_1">'3_Výstavba'!$A$1:$K$91</definedName>
    <definedName name="Excel_BuiltIn_Print_Area_14">'4_Infraštruktúra'!$A$1:$K$37</definedName>
    <definedName name="Excel_BuiltIn_Print_Area_15">'3_Výstavba'!$A$1:$K$79</definedName>
    <definedName name="Excel_BuiltIn_Print_Area_17">'1_Pôdohospodárstvo'!$A$1:$K$15</definedName>
    <definedName name="Excel_BuiltIn_Print_Area_18">'KP'!$A$1:$H$32</definedName>
    <definedName name="Excel_BuiltIn_Print_Area_18_1_1">'BP'!$B$56:$H$85</definedName>
    <definedName name="Excel_BuiltIn_Print_Area_2_1">'Rekapitulácia'!$B$4:$F$29</definedName>
    <definedName name="Excel_BuiltIn_Print_Area_2_1_1">'Rekapitulácia'!$B$4:$F$31</definedName>
    <definedName name="Excel_BuiltIn_Print_Area_2_1_1_1">"$10_Vnútro.$#REF!$#REF!:$#REF!$#REF!"</definedName>
    <definedName name="Excel_BuiltIn_Print_Area_3_1">'14_Sumarizácia'!$A$2:$C$41</definedName>
    <definedName name="Excel_BuiltIn_Print_Area_3_1_1">'14_Sumarizácia'!$A$2:$C$42</definedName>
    <definedName name="Excel_BuiltIn_Print_Area_3_1_1_1">'13_ Finančné operácie'!$B$1:$E$22</definedName>
    <definedName name="Excel_BuiltIn_Print_Area_4_1_1">'13_ Finančné operácie'!$B$2:$E$17</definedName>
    <definedName name="Excel_BuiltIn_Print_Area_4_1_1_1">"$11_Soc_veci.$#REF!$#REF!:$#REF!$#REF!"</definedName>
    <definedName name="Excel_BuiltIn_Print_Area_5">'13_ Finančné operácie'!$B$1:$E$17</definedName>
    <definedName name="Excel_BuiltIn_Print_Area_5_1_1">'12_Služby a obchod'!$A$1:$K$49</definedName>
    <definedName name="Excel_BuiltIn_Print_Area_5_1_1_1">'11_Soc_veci'!$A$1:$K$1</definedName>
    <definedName name="Excel_BuiltIn_Print_Area_5_1_1_1_1">'12_Služby a obchod'!$A$1:$K$46</definedName>
    <definedName name="Excel_BuiltIn_Print_Area_6">'12_Služby a obchod'!$A$1:$K$66</definedName>
    <definedName name="Excel_BuiltIn_Print_Area_6_1">'10_Vnútro'!$A$1:$K$18</definedName>
    <definedName name="Excel_BuiltIn_Print_Area_6_1_1">"$9_kultúra.$#REF!$#REF!:$#REF!$#REF!"</definedName>
    <definedName name="Excel_BuiltIn_Print_Area_7_1">'10_Vnútro'!$A$77:$K$85</definedName>
    <definedName name="Excel_BuiltIn_Print_Area_7_1_1">'9_kultúra'!$A$1:$K$1</definedName>
    <definedName name="Excel_BuiltIn_Print_Area_7_1_1_1">"$8_Vzdelávanie.$#REF!$#REF!:$#REF!$#REF!"</definedName>
    <definedName name="Excel_BuiltIn_Print_Area_8">'10_Vnútro'!$A$1:$K$148</definedName>
    <definedName name="Excel_BuiltIn_Print_Area_8_1_1">'8_Vzdelávanie'!$A$1:$K$1</definedName>
    <definedName name="Excel_BuiltIn_Print_Area_8_1_1_1">"$7_Organizačné.$#REF!$#REF!:$#REF!$#REF!"</definedName>
    <definedName name="Excel_BuiltIn_Print_Area_9">'9_kultúra'!$A$1:$K$65</definedName>
    <definedName name="Excel_BuiltIn_Print_Area_9_1_1">'8_Vzdelávanie'!$A$199:$K$218</definedName>
    <definedName name="Excel_BuiltIn_Print_Area_9_1_1_1">'8_Vzdelávanie'!$B$178:$K$218</definedName>
    <definedName name="Excel_BuiltIn_Print_Area_9_1_1_1_1">'8_Vzdelávanie'!$A$178:$K$182</definedName>
    <definedName name="Excel_BuiltIn_Print_Area_9_1_1_1_1_1">'7_Organizačné'!$A$2:$K$2</definedName>
    <definedName name="Excel_BuiltIn_Print_Area_9_1_1_1_1_1_1">"$6_ekonomika.$#REF!$#REF!:$#REF!$#REF!"</definedName>
    <definedName name="_xlnm.Print_Area" localSheetId="16">'1_Pôdohospodárstvo'!$A$1:$L$16</definedName>
    <definedName name="_xlnm.Print_Area" localSheetId="7">'10_Vnútro'!$A$1:$L$158</definedName>
    <definedName name="_xlnm.Print_Area" localSheetId="6">'11_Soc_veci'!$A$1:$L$58</definedName>
    <definedName name="_xlnm.Print_Area" localSheetId="5">'12_Služby a obchod'!$A$1:$L$68</definedName>
    <definedName name="_xlnm.Print_Area" localSheetId="4">'13_ Finančné operácie'!$B$1:$F$17</definedName>
    <definedName name="_xlnm.Print_Area" localSheetId="3">'14_Sumarizácia'!$A$1:$E$41</definedName>
    <definedName name="_xlnm.Print_Area" localSheetId="15">'2_Životné prostr_'!$A$1:$L$94</definedName>
    <definedName name="_xlnm.Print_Area" localSheetId="14">'3_Výstavba'!$A$1:$L$80</definedName>
    <definedName name="_xlnm.Print_Area" localSheetId="13">'4_Infraštruktúra'!$A$1:$L$37</definedName>
    <definedName name="_xlnm.Print_Area" localSheetId="12">'5_hospodárstvo'!$A$1:$L$126</definedName>
    <definedName name="_xlnm.Print_Area" localSheetId="11">'6_ekonomika'!$A$1:$L$32</definedName>
    <definedName name="_xlnm.Print_Area" localSheetId="10">'7_Organizačné'!$A$2:$L$51</definedName>
    <definedName name="_xlnm.Print_Area" localSheetId="9">'8_Vzdelávanie'!$A$1:$L$218</definedName>
    <definedName name="_xlnm.Print_Area" localSheetId="8">'9_kultúra'!$A$1:$L$73</definedName>
    <definedName name="_xlnm.Print_Area" localSheetId="18">'BP'!$A$1:$I$86</definedName>
    <definedName name="_xlnm.Print_Area" localSheetId="17">'KP'!$A$1:$I$31</definedName>
    <definedName name="_xlnm.Print_Area" localSheetId="0">'Poznámky'!$A$1:$C$15</definedName>
    <definedName name="_xlnm.Print_Area" localSheetId="1">'Rekapitulácia'!$B$2:$F$26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F2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62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96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29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59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30" authorId="0">
      <text>
        <r>
          <rPr>
            <sz val="8"/>
            <color indexed="8"/>
            <rFont val="Tahoma"/>
            <family val="2"/>
          </rPr>
          <t xml:space="preserve">Na výdavok sponzorsky prispela spoločnosť REDOX 
</t>
        </r>
      </text>
    </comment>
    <comment ref="F31" authorId="0">
      <text>
        <r>
          <rPr>
            <sz val="10"/>
            <rFont val="Arial"/>
            <family val="2"/>
          </rPr>
          <t>Výdavky súvisiace s kultúrnou činnosťou vecné dary, finančné odmeny za kultúrne podujatia</t>
        </r>
      </text>
    </comment>
    <comment ref="F36" authorId="0">
      <text>
        <r>
          <rPr>
            <sz val="10"/>
            <rFont val="Arial"/>
            <family val="2"/>
          </rPr>
          <t>Plakety, vecné dary a finančné odmeny a kultúrne podujatia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B13" authorId="0">
      <text>
        <r>
          <rPr>
            <sz val="10"/>
            <rFont val="Arial"/>
            <family val="2"/>
          </rPr>
          <t>viď.poznámky</t>
        </r>
      </text>
    </comment>
    <comment ref="B21" authorId="0">
      <text>
        <r>
          <rPr>
            <sz val="10"/>
            <rFont val="Arial"/>
            <family val="2"/>
          </rPr>
          <t>vid.poznámky</t>
        </r>
      </text>
    </comment>
    <comment ref="B23" authorId="0">
      <text>
        <r>
          <rPr>
            <sz val="10"/>
            <rFont val="Arial"/>
            <family val="2"/>
          </rPr>
          <t>vid.poznámky</t>
        </r>
      </text>
    </comment>
    <comment ref="B35" authorId="0">
      <text>
        <r>
          <rPr>
            <sz val="10"/>
            <rFont val="Arial"/>
            <family val="2"/>
          </rPr>
          <t>vid.poznámky</t>
        </r>
      </text>
    </comment>
    <comment ref="B36" authorId="0">
      <text>
        <r>
          <rPr>
            <sz val="10"/>
            <rFont val="Arial"/>
            <family val="2"/>
          </rPr>
          <t>vid.poznámky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B18" authorId="0">
      <text>
        <r>
          <rPr>
            <sz val="10"/>
            <rFont val="Arial"/>
            <family val="2"/>
          </rPr>
          <t xml:space="preserve">vid.poznanky
</t>
        </r>
      </text>
    </comment>
    <comment ref="B20" authorId="0">
      <text>
        <r>
          <rPr>
            <sz val="10"/>
            <rFont val="Arial"/>
            <family val="2"/>
          </rPr>
          <t xml:space="preserve">vid.poznamky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F17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3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30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3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5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7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1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49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54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40" authorId="0">
      <text>
        <r>
          <rPr>
            <sz val="10"/>
            <rFont val="Arial"/>
            <family val="2"/>
          </rPr>
          <t>Obstaranie osobných počítačov, myší, klávesníc, procesorov, tlačiarní, podávačov, nenahratých nosičov dát</t>
        </r>
      </text>
    </comment>
    <comment ref="F44" authorId="0">
      <text>
        <r>
          <rPr>
            <sz val="10"/>
            <rFont val="Arial"/>
            <family val="2"/>
          </rPr>
          <t>Externý informatik – mzda podľa zmluvy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56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37" authorId="0">
      <text>
        <r>
          <rPr>
            <sz val="10"/>
            <rFont val="Arial"/>
            <family val="2"/>
          </rPr>
          <t>Diaľničné známky, parkovacie karty, zelené karty, tankovacie karty</t>
        </r>
      </text>
    </comment>
    <comment ref="F74" authorId="0">
      <text>
        <r>
          <rPr>
            <sz val="10"/>
            <rFont val="Arial"/>
            <family val="2"/>
          </rPr>
          <t>Honoráre za články</t>
        </r>
      </text>
    </comment>
    <comment ref="F134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F137" authorId="0">
      <text>
        <r>
          <rPr>
            <sz val="10"/>
            <rFont val="Arial"/>
            <family val="2"/>
          </rPr>
          <t>Výdavky na obstaranie licencií súvisiacich s používaním softvéru (Microsoft office)</t>
        </r>
      </text>
    </comment>
    <comment ref="F141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  <comment ref="F142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55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sharedStrings.xml><?xml version="1.0" encoding="utf-8"?>
<sst xmlns="http://schemas.openxmlformats.org/spreadsheetml/2006/main" count="2271" uniqueCount="826">
  <si>
    <t>Zdroje:</t>
  </si>
  <si>
    <t>zo štátneho rozpočtu</t>
  </si>
  <si>
    <t>Európsky fond regionálneho rozvoja – prostriedky EÚ</t>
  </si>
  <si>
    <t>Európsky fond regionálneho rozvoja – spolufinancovanie zo ŠR</t>
  </si>
  <si>
    <t>Európsky sociálny fond – prostriedky EÚ</t>
  </si>
  <si>
    <t>Európsky sociálny fond – spolufinancovanie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</si>
  <si>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</si>
  <si>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</si>
  <si>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</si>
  <si>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</si>
  <si>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</si>
  <si>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t>Iné zdroje (obce na spoločný obecný úrad)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</si>
  <si>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</si>
  <si>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 xml:space="preserve">                       REKAPITULÁCIA PRÍJMOV A VÝDAVKOV </t>
  </si>
  <si>
    <t>v tis. Eur</t>
  </si>
  <si>
    <t xml:space="preserve">Rozpočet 2010 </t>
  </si>
  <si>
    <t xml:space="preserve">Rozpočet 2011 </t>
  </si>
  <si>
    <t>Bežné príjmy</t>
  </si>
  <si>
    <t>Bežné výdavky</t>
  </si>
  <si>
    <t>v tom:</t>
  </si>
  <si>
    <t>Mestský úrad</t>
  </si>
  <si>
    <t>Základné školy</t>
  </si>
  <si>
    <t>Centrum voľného času</t>
  </si>
  <si>
    <t>Rozdiel:</t>
  </si>
  <si>
    <t>Kapitálové príjmy</t>
  </si>
  <si>
    <t>Kapitálové výdavky</t>
  </si>
  <si>
    <t>Príjmové finančné operácie</t>
  </si>
  <si>
    <t>Výdavkové finančné operácie</t>
  </si>
  <si>
    <t>Príjmy celkom</t>
  </si>
  <si>
    <t>Výdavky celkom</t>
  </si>
  <si>
    <t>Rozdiel</t>
  </si>
  <si>
    <t xml:space="preserve">S U M A R I Z Á C I A                                                                                                                                                                 Bežný rozpočet, kapitálový rozpočet                                                                                                                       </t>
  </si>
  <si>
    <t>Rozpočet na rok 2010</t>
  </si>
  <si>
    <t>Rozpočet na rok 2011</t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</si>
  <si>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</si>
  <si>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</si>
  <si>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</si>
  <si>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</si>
  <si>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</si>
  <si>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</si>
  <si>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</si>
  <si>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</si>
  <si>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</si>
  <si>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</si>
  <si>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</si>
  <si>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</si>
  <si>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</si>
  <si>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</si>
  <si>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</si>
  <si>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</si>
  <si>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</si>
  <si>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</si>
  <si>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</si>
  <si>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</si>
  <si>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</si>
  <si>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 xml:space="preserve">      </t>
  </si>
  <si>
    <t>Prebytok (+)/schodok (-)</t>
  </si>
  <si>
    <t>Finančné operácie</t>
  </si>
  <si>
    <t>Celkom príjmové finančné operácie</t>
  </si>
  <si>
    <t>Dlhodobé investičné úvery (č.230189, č.230389)</t>
  </si>
  <si>
    <t>Eurofondový úver</t>
  </si>
  <si>
    <t>Prevod z rezervného fondu</t>
  </si>
  <si>
    <t>Celkom výdavkové finančné operácie</t>
  </si>
  <si>
    <t>Záväzky po zrušenej príspevkovej org. NsP Želiezovce</t>
  </si>
  <si>
    <t>Účasť na majetku - EKOFERMENT, s.r.o.</t>
  </si>
  <si>
    <t>Splácanie finančného lízingu</t>
  </si>
  <si>
    <t>Splátky istín dlhodobých investičných úverov (č.230189, č.230389)</t>
  </si>
  <si>
    <t>Splátky z úveru ŠFRB</t>
  </si>
  <si>
    <t>Vratka istiny  Eurofondového úveru č. 234710</t>
  </si>
  <si>
    <t>Výsledok hospodárenia finančných operácií</t>
  </si>
  <si>
    <t>Program 12. Služby a obchod</t>
  </si>
  <si>
    <t>P.č.</t>
  </si>
  <si>
    <t>Zdroj</t>
  </si>
  <si>
    <t>Funkčná klasifikácia</t>
  </si>
  <si>
    <t>Ekonomická klasifikácia</t>
  </si>
  <si>
    <t>v tis. EUR</t>
  </si>
  <si>
    <t>Bežný rozpočet 2010</t>
  </si>
  <si>
    <t>Bežný rozpočet 2011</t>
  </si>
  <si>
    <t>Kapitálový rozpočet 2010</t>
  </si>
  <si>
    <t>Kapitálový rozpočet  2011</t>
  </si>
  <si>
    <t>Celkom program: Služby a obchod</t>
  </si>
  <si>
    <t>04</t>
  </si>
  <si>
    <t>Ekonomická oblasť</t>
  </si>
  <si>
    <t>04.1.2</t>
  </si>
  <si>
    <t>Všeobecná pracovná oblasť- aktivačná činnosť, §§ 50i, 50j</t>
  </si>
  <si>
    <t>611</t>
  </si>
  <si>
    <t>Tarifný, osobný, funkčný plat</t>
  </si>
  <si>
    <t>612001</t>
  </si>
  <si>
    <t>osobný príplatok</t>
  </si>
  <si>
    <t>614</t>
  </si>
  <si>
    <t>Odmeny</t>
  </si>
  <si>
    <t>621</t>
  </si>
  <si>
    <t>Poistné do VšZP+ SZP</t>
  </si>
  <si>
    <t>625001</t>
  </si>
  <si>
    <t>Poistné na nemocenské poistenie</t>
  </si>
  <si>
    <t>625002</t>
  </si>
  <si>
    <t>Poistné na starobné poistenie</t>
  </si>
  <si>
    <t>625003</t>
  </si>
  <si>
    <t>Poistné na úrazové poistenie</t>
  </si>
  <si>
    <t>625004</t>
  </si>
  <si>
    <t>Poistné na invalidné poistenie</t>
  </si>
  <si>
    <t>625005</t>
  </si>
  <si>
    <t>Poistné na poistenie v nezamestnanosti</t>
  </si>
  <si>
    <t>625006</t>
  </si>
  <si>
    <t>Poistné na garančné poistenie</t>
  </si>
  <si>
    <t>625007</t>
  </si>
  <si>
    <t>Poistné na poistenie do rezervného fondu</t>
  </si>
  <si>
    <t>637016</t>
  </si>
  <si>
    <t>Prídel do sociálneho fondu</t>
  </si>
  <si>
    <t>642015</t>
  </si>
  <si>
    <t>Nemocenské dávky</t>
  </si>
  <si>
    <t>637014</t>
  </si>
  <si>
    <t>Stravovanie</t>
  </si>
  <si>
    <t>633006</t>
  </si>
  <si>
    <t>Všeobecný materiál</t>
  </si>
  <si>
    <t>06</t>
  </si>
  <si>
    <t>Bývanie a občianska vybavenosť</t>
  </si>
  <si>
    <t>06.6.0</t>
  </si>
  <si>
    <t>Bývanie a občianska vybavenosť inde neklasifikované</t>
  </si>
  <si>
    <t>637004</t>
  </si>
  <si>
    <t>Správa bytov - TENERGO</t>
  </si>
  <si>
    <t>Tvorba fondu opráv</t>
  </si>
  <si>
    <t>09</t>
  </si>
  <si>
    <t>Vzdelávanie</t>
  </si>
  <si>
    <t>09.5.0</t>
  </si>
  <si>
    <t>Nedefinovateľné vzdelávanie</t>
  </si>
  <si>
    <t>Projekt ESF -"Vzdelávacním k sebarealizácii človeka"</t>
  </si>
  <si>
    <t>631001</t>
  </si>
  <si>
    <t>cestovné</t>
  </si>
  <si>
    <t>637006</t>
  </si>
  <si>
    <t>ubytovanie</t>
  </si>
  <si>
    <t>637001</t>
  </si>
  <si>
    <t>školenie</t>
  </si>
  <si>
    <t>všeobecné služby</t>
  </si>
  <si>
    <t>prenájom miestností</t>
  </si>
  <si>
    <t>01</t>
  </si>
  <si>
    <t>Všeobecné verejné služby</t>
  </si>
  <si>
    <t>01.1.1.6</t>
  </si>
  <si>
    <t>Obce</t>
  </si>
  <si>
    <t>635002</t>
  </si>
  <si>
    <t>Rutinná  údržba výpočtovej techniky</t>
  </si>
  <si>
    <t>633002</t>
  </si>
  <si>
    <t>Materiál – výpočtová technika</t>
  </si>
  <si>
    <t>637005</t>
  </si>
  <si>
    <t>Právne služby</t>
  </si>
  <si>
    <t>Exekučné služby</t>
  </si>
  <si>
    <t>637012</t>
  </si>
  <si>
    <t>Súdne poplatky</t>
  </si>
  <si>
    <t>Údržba a podpora technických prostriedkov IS</t>
  </si>
  <si>
    <t>633013</t>
  </si>
  <si>
    <t>Softvér – podpora k APV Korwin</t>
  </si>
  <si>
    <t>Poradensko konzultačné  práce - Euroaltis</t>
  </si>
  <si>
    <t>Podnikateľaký inkubátor - dom služieb</t>
  </si>
  <si>
    <t>Podnikateľský inkubátor - dom služieb</t>
  </si>
  <si>
    <t>Poistenie do fondov</t>
  </si>
  <si>
    <t>Cestovné náhrady zahraničné</t>
  </si>
  <si>
    <t>Energie - režijné náklady</t>
  </si>
  <si>
    <t>Interierové vybavenie</t>
  </si>
  <si>
    <t>Výpočtová technika - IKT vybavenie</t>
  </si>
  <si>
    <t>Všeobecný materiál-papier, toner</t>
  </si>
  <si>
    <t>Všeobecné služby - externé</t>
  </si>
  <si>
    <t>personálne nákady interných zamestnancov</t>
  </si>
  <si>
    <t>Program 11: Sociálne veci a zdravotníctvo</t>
  </si>
  <si>
    <t>Celkom program: Sociálne veci a zdravotníctvo</t>
  </si>
  <si>
    <t>10</t>
  </si>
  <si>
    <t>Sociálne zabezpečenie</t>
  </si>
  <si>
    <t>10.2.0.1</t>
  </si>
  <si>
    <t>Zariadenia sociálnych služieb - staroba</t>
  </si>
  <si>
    <t>Klub dôchodcov</t>
  </si>
  <si>
    <t>632001</t>
  </si>
  <si>
    <t>Elektrická energia</t>
  </si>
  <si>
    <t>Plyn</t>
  </si>
  <si>
    <t>632002</t>
  </si>
  <si>
    <t>Vodné a stočné</t>
  </si>
  <si>
    <t>632003</t>
  </si>
  <si>
    <t>Poštové a telekomunikačné služby</t>
  </si>
  <si>
    <t>633004</t>
  </si>
  <si>
    <t>Dohody o vykonaní práce</t>
  </si>
  <si>
    <t>634001</t>
  </si>
  <si>
    <t>Dopravné – preprava osôb</t>
  </si>
  <si>
    <t>635006</t>
  </si>
  <si>
    <t>Rutinná a štandardná údržba budov, objektov a ich častí</t>
  </si>
  <si>
    <t>10.2.0.2.</t>
  </si>
  <si>
    <t>Ďalšie sociálne služby – staroba</t>
  </si>
  <si>
    <t>Opatrovateľská služba</t>
  </si>
  <si>
    <t>612</t>
  </si>
  <si>
    <t>osobné príplatky</t>
  </si>
  <si>
    <t>622</t>
  </si>
  <si>
    <t>Poistné do ostatných ZP</t>
  </si>
  <si>
    <t>Transfery jednotlivcom a neziskovým právnickým osobám</t>
  </si>
  <si>
    <t>642014</t>
  </si>
  <si>
    <t>Transfery jednotlivcovi – vianočný príspevok</t>
  </si>
  <si>
    <t>Jednorázová dávka v hmotnej núdzi – VZN</t>
  </si>
  <si>
    <t>10.7.0.2</t>
  </si>
  <si>
    <t>Zariadenia sociálnych služieb – Mestská núdzová ubytovňa (pomoc občanom v hmotnej  núdzi)</t>
  </si>
  <si>
    <t>633001</t>
  </si>
  <si>
    <t>Interiérové vybavenie</t>
  </si>
  <si>
    <t>633010</t>
  </si>
  <si>
    <t>Pracovné odevy</t>
  </si>
  <si>
    <t>637027</t>
  </si>
  <si>
    <t>Odmeny zamestnancom mimo pracovného pomeru</t>
  </si>
  <si>
    <t>Všeobecné služby</t>
  </si>
  <si>
    <t>Zariadenie soc. Služieb - ubytovňa Komenského 25</t>
  </si>
  <si>
    <t>10.4.0.3</t>
  </si>
  <si>
    <t>Ďalšie sociálne služby – rodina a deti</t>
  </si>
  <si>
    <t>642019</t>
  </si>
  <si>
    <t>Na prídavok na dieťa</t>
  </si>
  <si>
    <t>642042</t>
  </si>
  <si>
    <t>Ostatné sociálne dávky</t>
  </si>
  <si>
    <t>10.7.0.4</t>
  </si>
  <si>
    <t>Príspevky neštátnym subjektom – pomoc občanom v hmotnej j núdzi</t>
  </si>
  <si>
    <t>Pohrebné trovy – bezdomovci</t>
  </si>
  <si>
    <t>Program 10: Úsek vnútra</t>
  </si>
  <si>
    <t>Celkom program: Vnútro</t>
  </si>
  <si>
    <t>03</t>
  </si>
  <si>
    <t>Verejný poriadok a bezpečnosť</t>
  </si>
  <si>
    <t>03.1.0</t>
  </si>
  <si>
    <t>Policajné služby</t>
  </si>
  <si>
    <t>612002</t>
  </si>
  <si>
    <t>Ostatné príplatky okrem osobných</t>
  </si>
  <si>
    <t>Cestovné náhrady tuzemské</t>
  </si>
  <si>
    <t>631002</t>
  </si>
  <si>
    <t>Výpočtová technika</t>
  </si>
  <si>
    <t>633005</t>
  </si>
  <si>
    <t>Špeciálne prístroje, zariadenia, technika</t>
  </si>
  <si>
    <t>633007</t>
  </si>
  <si>
    <t>Špeciálny materiál</t>
  </si>
  <si>
    <t>633009</t>
  </si>
  <si>
    <t>Knihy, časopisy, noviny</t>
  </si>
  <si>
    <t>Pracovné odevy, obuv a pracovné pomôcky</t>
  </si>
  <si>
    <t>Palivo, mazivá, oleje, špeciálne kvapaliny</t>
  </si>
  <si>
    <t>634002</t>
  </si>
  <si>
    <t>Servis, údržba, opravy</t>
  </si>
  <si>
    <t>634003</t>
  </si>
  <si>
    <t>Poistenie- zmluvné a havarijné</t>
  </si>
  <si>
    <t>634005</t>
  </si>
  <si>
    <t>Karty, známky poplatky</t>
  </si>
  <si>
    <t>Školenia, kurzy, semináre...</t>
  </si>
  <si>
    <t>Všeobecné služby, vrátane odchytu psov</t>
  </si>
  <si>
    <t>63006</t>
  </si>
  <si>
    <t>637023</t>
  </si>
  <si>
    <t>Kolkové známky</t>
  </si>
  <si>
    <t>713005</t>
  </si>
  <si>
    <t>Kamerový systém</t>
  </si>
  <si>
    <t>03.2.0</t>
  </si>
  <si>
    <t>Ochrana pred požiarmi</t>
  </si>
  <si>
    <t>ručné hasiace prístroje – nákup nových</t>
  </si>
  <si>
    <t>revízie hydrantov a hasiacich prístrojov</t>
  </si>
  <si>
    <t>635004</t>
  </si>
  <si>
    <t>oprava hasiacich prístrojov</t>
  </si>
  <si>
    <t>02</t>
  </si>
  <si>
    <t>Obrana</t>
  </si>
  <si>
    <t>02.2.0</t>
  </si>
  <si>
    <t>Civilná ochrana</t>
  </si>
  <si>
    <t xml:space="preserve">                                                                                                                                                                                                           </t>
  </si>
  <si>
    <t>08</t>
  </si>
  <si>
    <t>Rekreácia kultúra a náboženstvo</t>
  </si>
  <si>
    <t>08.3.0</t>
  </si>
  <si>
    <t>Vysielacie a vydavateľské služby</t>
  </si>
  <si>
    <t>Mestský rozhlas</t>
  </si>
  <si>
    <t>Telekomunikačná technika</t>
  </si>
  <si>
    <t>Údržba mestského rozhlasu</t>
  </si>
  <si>
    <t>Želiezovský spravodajca</t>
  </si>
  <si>
    <t>Polygrafické a rozmnožovacie služby</t>
  </si>
  <si>
    <t>642012</t>
  </si>
  <si>
    <t>Odstupné</t>
  </si>
  <si>
    <t>08.2.0.6</t>
  </si>
  <si>
    <t>Múzeá a galérie</t>
  </si>
  <si>
    <t>Mestské múzeum</t>
  </si>
  <si>
    <t>Poistenie majetku</t>
  </si>
  <si>
    <t>Dohody zamestnancom mimopracovného pomeru</t>
  </si>
  <si>
    <t>Energie – elektrická energia</t>
  </si>
  <si>
    <t>Reprezentačné – cattering</t>
  </si>
  <si>
    <t>01.3.3</t>
  </si>
  <si>
    <t>Iné všeobecné služby</t>
  </si>
  <si>
    <t>Matričná činnosť</t>
  </si>
  <si>
    <t>Príplatky</t>
  </si>
  <si>
    <t xml:space="preserve">Obce </t>
  </si>
  <si>
    <t xml:space="preserve">Na odstupné </t>
  </si>
  <si>
    <t>642013</t>
  </si>
  <si>
    <t>Na odchodné</t>
  </si>
  <si>
    <t>Energie</t>
  </si>
  <si>
    <t>Vodné, stočné</t>
  </si>
  <si>
    <t>Dodávka tepla - TENERGO</t>
  </si>
  <si>
    <t>Rutinná a štandardná údržba strojov, prístrojov a zariadení</t>
  </si>
  <si>
    <t>711003</t>
  </si>
  <si>
    <t>Softvér (e aukcie)</t>
  </si>
  <si>
    <t>Revízie vyhradených technických zariadení</t>
  </si>
  <si>
    <t>Havarijné stavy budov</t>
  </si>
  <si>
    <t>Softvér</t>
  </si>
  <si>
    <t>633016</t>
  </si>
  <si>
    <t>Reprezentačné</t>
  </si>
  <si>
    <t>637036</t>
  </si>
  <si>
    <t>Kurzy, semináre, porady</t>
  </si>
  <si>
    <t>Poplatky a odvody</t>
  </si>
  <si>
    <t>637015</t>
  </si>
  <si>
    <t>Servis,oprava a údržba motorových vozidiel</t>
  </si>
  <si>
    <t>01.6.0</t>
  </si>
  <si>
    <t>Všeobecné verejné služby inde naklasifikované</t>
  </si>
  <si>
    <t>Organizovanie volieb - Sčítanie obyvateľov</t>
  </si>
  <si>
    <t>Pohonné hmoty</t>
  </si>
  <si>
    <t>Odmeny – členovia komisií a zapisovatelia</t>
  </si>
  <si>
    <t>Program 9: Kultúra</t>
  </si>
  <si>
    <t>Celkom program: Kultúra</t>
  </si>
  <si>
    <t>08.2.0.5</t>
  </si>
  <si>
    <t>Knižnice</t>
  </si>
  <si>
    <t>641001</t>
  </si>
  <si>
    <t>Transfer pre Mestskú knižnicu</t>
  </si>
  <si>
    <t>Transfer pre Mestské múzeum</t>
  </si>
  <si>
    <t>08.1.0</t>
  </si>
  <si>
    <t>Rekreačné a športové služby</t>
  </si>
  <si>
    <t>Tarifný, osobný základný, funkčný plat</t>
  </si>
  <si>
    <t>Osobný príplatok</t>
  </si>
  <si>
    <t>Energie – elektrická energia, plyn</t>
  </si>
  <si>
    <t>Vodné stočné</t>
  </si>
  <si>
    <t xml:space="preserve">Všeobecný materiál </t>
  </si>
  <si>
    <t>63404</t>
  </si>
  <si>
    <t>Preprava osôb</t>
  </si>
  <si>
    <t>Rutinná a štandardná údržba budov</t>
  </si>
  <si>
    <t xml:space="preserve">Stravovanie zamestnancov </t>
  </si>
  <si>
    <t>0dstupné</t>
  </si>
  <si>
    <t>08.2.0.9</t>
  </si>
  <si>
    <t>Kultúrny dom</t>
  </si>
  <si>
    <t>Kultúrny dom Želiezovce</t>
  </si>
  <si>
    <t>Ostatné príplatky</t>
  </si>
  <si>
    <t>634004</t>
  </si>
  <si>
    <t>718004</t>
  </si>
  <si>
    <t>Rekonštrukcia elektrického vedenia</t>
  </si>
  <si>
    <t>637002</t>
  </si>
  <si>
    <t>Konkurzy a súťaže – divadelné predstavenia</t>
  </si>
  <si>
    <t>Konkurzy a súťaže – koncerty</t>
  </si>
  <si>
    <t>Konkurzy a súťaže – výstavy</t>
  </si>
  <si>
    <t>Konkurzy a súťaže – ostatné podujatia</t>
  </si>
  <si>
    <t>08.6.0.</t>
  </si>
  <si>
    <t xml:space="preserve">Projekt - spájanie kultúrnych tradícií </t>
  </si>
  <si>
    <t>Program 8.Vzdelávanie</t>
  </si>
  <si>
    <t>Celkom program: Vzdelávanie</t>
  </si>
  <si>
    <t>09.1.1.1</t>
  </si>
  <si>
    <t>Predškolská výchova</t>
  </si>
  <si>
    <t>MŠ SNP 93</t>
  </si>
  <si>
    <t>Knihy, časopisy, učebnice, učeb. pomôcky</t>
  </si>
  <si>
    <t>Učebné pomôcky - účelová dotácia</t>
  </si>
  <si>
    <t>0,8</t>
  </si>
  <si>
    <t>Pracovné odevy, obuv</t>
  </si>
  <si>
    <t>Prepravné – dovoz stravy</t>
  </si>
  <si>
    <t>Oprava strojov, prístrojov a zariadení</t>
  </si>
  <si>
    <t>Školenia, semináre, porady</t>
  </si>
  <si>
    <t>637007</t>
  </si>
  <si>
    <t>Poplatky a odvody – za vedenie účtov</t>
  </si>
  <si>
    <t>Odmeny zamestnancov mimo pra. pomeru</t>
  </si>
  <si>
    <t>642026</t>
  </si>
  <si>
    <t>Na dávku v hmotnej núdzi – školské potreby</t>
  </si>
  <si>
    <t>Na dávku v hmotnej núdzi - stravovanie detí</t>
  </si>
  <si>
    <t>Na dávku v hmotnej núdzi - školské potreby</t>
  </si>
  <si>
    <t>717002</t>
  </si>
  <si>
    <t>Oprava fasády</t>
  </si>
  <si>
    <t>MŠ SNP 9</t>
  </si>
  <si>
    <t>Interiérové vybavenie-postieľky</t>
  </si>
  <si>
    <t>2,8</t>
  </si>
  <si>
    <t>oprava strojov, prístrojov a zariadení</t>
  </si>
  <si>
    <t>Rutinná a štandardná údržba objektov</t>
  </si>
  <si>
    <t>Odmeny zamestnancom mimo prac. pomeru</t>
  </si>
  <si>
    <t>0,5</t>
  </si>
  <si>
    <t>0,9</t>
  </si>
  <si>
    <t>0,1</t>
  </si>
  <si>
    <t>Zateplenie budovy</t>
  </si>
  <si>
    <t>MŠ SNP 9 s VJM - Óvoda</t>
  </si>
  <si>
    <t>2,6</t>
  </si>
  <si>
    <t xml:space="preserve">Rutinná a štandardná údržba objektov </t>
  </si>
  <si>
    <t>Odmeny zamestnancov mimo prac. Pomeru</t>
  </si>
  <si>
    <t>Na dávku v hmotnej núdzi – školské pomôcky</t>
  </si>
  <si>
    <t>0,3</t>
  </si>
  <si>
    <t>Na dávku v hmotnej núdzi – stravovanie</t>
  </si>
  <si>
    <t>09.6.0.1</t>
  </si>
  <si>
    <t>Školské stravovanie v predškolských zariadeniach</t>
  </si>
  <si>
    <t>Prevádzkové stroje, présdtroje a zariadenia</t>
  </si>
  <si>
    <t>Rutinná a štandardná údržba budov a objektov</t>
  </si>
  <si>
    <t>Kurzy, školenia, semináre</t>
  </si>
  <si>
    <t>713001</t>
  </si>
  <si>
    <t>Interiérové vybavenie – kuch. vybavenie</t>
  </si>
  <si>
    <t>09.5.0.1</t>
  </si>
  <si>
    <t>Zariadenia pre záujmové vzdelávanie – ZUŠ</t>
  </si>
  <si>
    <t>Odmeny zo vzdelávacích poukazov</t>
  </si>
  <si>
    <t>Dodávka tepla - Tenergo</t>
  </si>
  <si>
    <t>Súťaže a konkurzy</t>
  </si>
  <si>
    <t>Odmeny zamestnancov mimo prac. pomeru</t>
  </si>
  <si>
    <t>Výmena okien</t>
  </si>
  <si>
    <t>Oprava podlahy</t>
  </si>
  <si>
    <t>Dvere</t>
  </si>
  <si>
    <t>Balkón + oprava steny</t>
  </si>
  <si>
    <t>09.5.0.2</t>
  </si>
  <si>
    <t>Dotácia na prevádzkové náklady CVČ</t>
  </si>
  <si>
    <t>09.8.02</t>
  </si>
  <si>
    <t>Metodické centrá</t>
  </si>
  <si>
    <t>Školský úrad</t>
  </si>
  <si>
    <t>Školenia, kurzy, semináre</t>
  </si>
  <si>
    <t>09.1.2.1</t>
  </si>
  <si>
    <t>Základné vzdelanie</t>
  </si>
  <si>
    <t>ZŠ s bežnou starostlivosťou – Mierová 67</t>
  </si>
  <si>
    <t xml:space="preserve">ZŠ s bežnou starostlivosťou s VJM </t>
  </si>
  <si>
    <t>Dopravné pre žiakov ZŠ Mierová 67</t>
  </si>
  <si>
    <t>Dopravné pre žiakov ZŠ s VJM</t>
  </si>
  <si>
    <t>Stravovanie + škol. potreby - hmotná núdza</t>
  </si>
  <si>
    <t>Vzdelávacie poukazy ZŠ Mierová  67</t>
  </si>
  <si>
    <t>Vzdelávacie poukazy ZŠ s VJM</t>
  </si>
  <si>
    <t>Vzdelávacie poukazy ZUŠ - sumár</t>
  </si>
  <si>
    <t>Vzdelávacie poukazy CVČ - sumár</t>
  </si>
  <si>
    <t>Účelová dotácia MŠ - sumár za všetky MŠ</t>
  </si>
  <si>
    <t>Školský klub detí pri ZŠ Mierová 67</t>
  </si>
  <si>
    <t>Školský klub detí pri ZŠ  s VJM</t>
  </si>
  <si>
    <t>ŠJ pri ZŠ Mierová 67</t>
  </si>
  <si>
    <t>ŠJ pri ZŠ s VJM</t>
  </si>
  <si>
    <t>Dotácia na režijné náklady ŠKD Mierová 67</t>
  </si>
  <si>
    <t>Dotácia na režijné náklady ŠDK s VJM</t>
  </si>
  <si>
    <t>Dotácia na režijné náklady ŠJ Mierová 67</t>
  </si>
  <si>
    <t>Dotácia na režijné náklady ŠJ  VJM</t>
  </si>
  <si>
    <t>Dotácia na prevádzkové náklady ZŠ VJM</t>
  </si>
  <si>
    <t>Program 7: Organizačné veci</t>
  </si>
  <si>
    <t>Celkom program: Organizačné veci</t>
  </si>
  <si>
    <t>01.1.1.6.</t>
  </si>
  <si>
    <t>Mestské zastupiteľstvo</t>
  </si>
  <si>
    <t>637026</t>
  </si>
  <si>
    <t>Odmeny poslancov</t>
  </si>
  <si>
    <t>Odmeny členom komisií</t>
  </si>
  <si>
    <t>Reprezentačné výdavky-cattering</t>
  </si>
  <si>
    <t>Väzba zápisníc zo zasadnutí MsZ</t>
  </si>
  <si>
    <t>Propagácia a marketing</t>
  </si>
  <si>
    <t>637003</t>
  </si>
  <si>
    <t>WEB stránka</t>
  </si>
  <si>
    <t>Ostatný propagačný materiál</t>
  </si>
  <si>
    <t>Rekreácia, kultúra a náboženstvo</t>
  </si>
  <si>
    <t>08.4.0</t>
  </si>
  <si>
    <t>Náboženské a iné spoločenské služby</t>
  </si>
  <si>
    <t>ZPOZ</t>
  </si>
  <si>
    <t>Kvety, vence, kytice...</t>
  </si>
  <si>
    <t>Ošatenie</t>
  </si>
  <si>
    <t>Odmeny sobášiacim</t>
  </si>
  <si>
    <t>08.6.0</t>
  </si>
  <si>
    <t>Rekreácia, kultúra a náboženstvo inde neklasifikované</t>
  </si>
  <si>
    <t>Reprezentačný ples mesta</t>
  </si>
  <si>
    <t>Výzdoba</t>
  </si>
  <si>
    <t>Polygrafické služby</t>
  </si>
  <si>
    <t>Reprezentačné výdavky – cattering</t>
  </si>
  <si>
    <t>Konkurzy a súťaže</t>
  </si>
  <si>
    <t>Deň učiteľov</t>
  </si>
  <si>
    <t>Mestské dni</t>
  </si>
  <si>
    <t xml:space="preserve">Konkurzy a súťaže </t>
  </si>
  <si>
    <t>Medaily, plakety, diplomy</t>
  </si>
  <si>
    <t>Prepravné</t>
  </si>
  <si>
    <t>Odmeny oceneným</t>
  </si>
  <si>
    <t>Ubytovanie delegácií</t>
  </si>
  <si>
    <t xml:space="preserve">Program </t>
  </si>
  <si>
    <t>Ondrejský jarmok</t>
  </si>
  <si>
    <t>Polygrafické služby – tlač plagátov</t>
  </si>
  <si>
    <t>Propagácia, reklama a inzercia</t>
  </si>
  <si>
    <t>Upratovanie a odvoz odpadu</t>
  </si>
  <si>
    <t>Poštové služby</t>
  </si>
  <si>
    <t>Program 6: Ekonomika</t>
  </si>
  <si>
    <t>Celkom program: Ekonomika</t>
  </si>
  <si>
    <t>01.7.0</t>
  </si>
  <si>
    <t>Transakcie verejného dlhu</t>
  </si>
  <si>
    <t>651002</t>
  </si>
  <si>
    <t>Splácanie úrokov - z dlhodobého investičného úveru</t>
  </si>
  <si>
    <t>651003</t>
  </si>
  <si>
    <t>Splácanie úrokov – ŠFRB</t>
  </si>
  <si>
    <t>Splácanie úrokov z Eurofondového úveru č. 18430</t>
  </si>
  <si>
    <t>Splácanie úrokov - provízie</t>
  </si>
  <si>
    <t>653001</t>
  </si>
  <si>
    <t>Manipulačné poplatky súvisiace s úverom</t>
  </si>
  <si>
    <t>623002</t>
  </si>
  <si>
    <t>Záväzkové provízie</t>
  </si>
  <si>
    <t>01.1.2</t>
  </si>
  <si>
    <t>Finančná a rozpočtová oblasť</t>
  </si>
  <si>
    <t>Bankové poplatky</t>
  </si>
  <si>
    <t>Auditorské služby</t>
  </si>
  <si>
    <t>637018</t>
  </si>
  <si>
    <t>Vrátenie príjmov minulých rokov</t>
  </si>
  <si>
    <t>Členské príspevky</t>
  </si>
  <si>
    <t>642006</t>
  </si>
  <si>
    <t>Za čisté dolné Pohronie (Šárovce)</t>
  </si>
  <si>
    <t>Isztergrannum</t>
  </si>
  <si>
    <t>Ipeľský euroregión</t>
  </si>
  <si>
    <t>Únia miest Slovenska</t>
  </si>
  <si>
    <t>ZMOS</t>
  </si>
  <si>
    <t>Dolnohronské regionálne združenie</t>
  </si>
  <si>
    <t>Združenie náčelníkov MsP</t>
  </si>
  <si>
    <t>RVC</t>
  </si>
  <si>
    <t>Transfery jednotlivcom a neziskovým PO</t>
  </si>
  <si>
    <t>642001</t>
  </si>
  <si>
    <t>OZ, nadácii a neinvestičnému fondu</t>
  </si>
  <si>
    <t>642007</t>
  </si>
  <si>
    <t>Cirkvi, náb. spoločnosti a cirkevnej charite</t>
  </si>
  <si>
    <t>Program 5: Hospodárska správa a evidencia majetku mesta</t>
  </si>
  <si>
    <t>Celkom program: Hospodárska správa majetku</t>
  </si>
  <si>
    <t>Správa budov</t>
  </si>
  <si>
    <t>Budova štadióna</t>
  </si>
  <si>
    <t>Rutinná a štandardná údržba budovy</t>
  </si>
  <si>
    <t>Budova domu kultúry Želiezovce</t>
  </si>
  <si>
    <t>Oprava javiskovej techniky</t>
  </si>
  <si>
    <t>Budova domu kultúry Svodov</t>
  </si>
  <si>
    <t>Budovy v spáve Mestského úradu</t>
  </si>
  <si>
    <t>Rutinná a štandardná údržba strojov a prístr.</t>
  </si>
  <si>
    <t>Budova klubu dôchodcov</t>
  </si>
  <si>
    <t>Mestská núdzová ubytovňa</t>
  </si>
  <si>
    <t>Ubytovňa-Komenského 25 (býv. Slobodáreň)</t>
  </si>
  <si>
    <t>Budova mestského múzea</t>
  </si>
  <si>
    <t>Budova Mierova 8</t>
  </si>
  <si>
    <t xml:space="preserve">632002 </t>
  </si>
  <si>
    <t>Budova MŠ Svodov</t>
  </si>
  <si>
    <t>Budova Mestskej polície</t>
  </si>
  <si>
    <t>Budova na trhovisku</t>
  </si>
  <si>
    <t>Budova Domu služieb</t>
  </si>
  <si>
    <t>Budova Petőfiho 5</t>
  </si>
  <si>
    <t>Autocamping</t>
  </si>
  <si>
    <t>Amfiteáter</t>
  </si>
  <si>
    <t>Kaštieľ</t>
  </si>
  <si>
    <t>Skládka TKO</t>
  </si>
  <si>
    <t>Prenosné rozvádzače</t>
  </si>
  <si>
    <t>Požiarny hydrant</t>
  </si>
  <si>
    <t>Studňa Veľký Dvor</t>
  </si>
  <si>
    <t xml:space="preserve">Rutinná a štandardná údržba </t>
  </si>
  <si>
    <t>40 bj. - Rákócziho ul.</t>
  </si>
  <si>
    <t>Správa bytových priestorov</t>
  </si>
  <si>
    <t>Správa bytov - Tenergo</t>
  </si>
  <si>
    <t>05</t>
  </si>
  <si>
    <t>Ochrana životného porostredia</t>
  </si>
  <si>
    <t>05.2.0.</t>
  </si>
  <si>
    <t>Nakladanie s odpadovými vodami</t>
  </si>
  <si>
    <t>správa verejných vodovodov a kanalizácií</t>
  </si>
  <si>
    <t>116</t>
  </si>
  <si>
    <t>zrážková voda</t>
  </si>
  <si>
    <t>Program 4: Infraštruktúra</t>
  </si>
  <si>
    <t>Celkom program: Infraštruktúra</t>
  </si>
  <si>
    <t>Bývanie a občianska vvbavenosť</t>
  </si>
  <si>
    <t>06.4.0</t>
  </si>
  <si>
    <t>Verejné osvetlenie</t>
  </si>
  <si>
    <t>41</t>
  </si>
  <si>
    <t>Údržba a oprava verejného osvetlenia</t>
  </si>
  <si>
    <t>Modernizácia verejného osvetlenia</t>
  </si>
  <si>
    <t>*</t>
  </si>
  <si>
    <t>Rekonštrukcia verejného osvetlenia Mier.</t>
  </si>
  <si>
    <t>Vianočné osvetlenie</t>
  </si>
  <si>
    <t>- montáž a demontáž</t>
  </si>
  <si>
    <t>713004</t>
  </si>
  <si>
    <t>- nákup nového osvetlenia</t>
  </si>
  <si>
    <t>- oprava a údržba vian. Osvetlenia</t>
  </si>
  <si>
    <t>Občianska vybavenosť inde neklasifikovaná</t>
  </si>
  <si>
    <t>Aktualizácia technickej mapy mesta</t>
  </si>
  <si>
    <t>06.3.0</t>
  </si>
  <si>
    <t>Zásobovanie vodou</t>
  </si>
  <si>
    <t>717001</t>
  </si>
  <si>
    <t>Dobudovanie vodovou – za železnicou</t>
  </si>
  <si>
    <t>06.2.0</t>
  </si>
  <si>
    <t>Rozvoj obcí</t>
  </si>
  <si>
    <t>717003</t>
  </si>
  <si>
    <t>rekonštrukcia verejných priestorov CMZ</t>
  </si>
  <si>
    <t>04.5.1</t>
  </si>
  <si>
    <t>Cestná doprava</t>
  </si>
  <si>
    <t>oprava a údržba autobus. prístreškov</t>
  </si>
  <si>
    <t>dopravné značenie</t>
  </si>
  <si>
    <t>stavebná údržba MK, mostov a lávok</t>
  </si>
  <si>
    <t>43</t>
  </si>
  <si>
    <t>chodník ul. Mikulská</t>
  </si>
  <si>
    <t>rekonštrukcia dvora domu služieb</t>
  </si>
  <si>
    <t>výstavba cyklochodníka</t>
  </si>
  <si>
    <t>parkovisko pri KD</t>
  </si>
  <si>
    <t>Ochrana životného prostredia</t>
  </si>
  <si>
    <t>05.2.0</t>
  </si>
  <si>
    <t>dobudovanie kanalizácie za železnicou</t>
  </si>
  <si>
    <t>dobudovanie kanalizácie mesta</t>
  </si>
  <si>
    <t>711001</t>
  </si>
  <si>
    <t>nákup pozemkov ul. Hurbanova</t>
  </si>
  <si>
    <t>Program 3: Výstavba a územný rozvoj</t>
  </si>
  <si>
    <t>Celkom za program: Výstavba a územný rozvoj</t>
  </si>
  <si>
    <t>04.4.3</t>
  </si>
  <si>
    <t>výstavba</t>
  </si>
  <si>
    <t>Obstarávanie projektovej dokumentácie</t>
  </si>
  <si>
    <t>716</t>
  </si>
  <si>
    <t>- kaštieľ</t>
  </si>
  <si>
    <t>42</t>
  </si>
  <si>
    <t>- dom smútku Želiezovce</t>
  </si>
  <si>
    <t>- chodník ul. Mikulská</t>
  </si>
  <si>
    <t>- cyklistické chodníky</t>
  </si>
  <si>
    <t>- sociálne a pohotovostné bývanie</t>
  </si>
  <si>
    <t>- klub dôchodcov</t>
  </si>
  <si>
    <t>- verejné priestory Svodov</t>
  </si>
  <si>
    <t>-rekonštrukcia slobodárne</t>
  </si>
  <si>
    <t>PD nový cintorín</t>
  </si>
  <si>
    <t>Komplexná prestavba nám. Sv. Jakuba</t>
  </si>
  <si>
    <t>Bytové domy v Želiezovciach za nemocnicou</t>
  </si>
  <si>
    <t>Bytové domy Mikula I</t>
  </si>
  <si>
    <t>Bytové domy Mikula II</t>
  </si>
  <si>
    <t>Bytové domy Svodov</t>
  </si>
  <si>
    <t>Obstarávanie územno plánovacích nástrojov</t>
  </si>
  <si>
    <t>- štúdie</t>
  </si>
  <si>
    <t>- zmeny a doplnky ÚPD</t>
  </si>
  <si>
    <t>- zmeny ÚP CMZ</t>
  </si>
  <si>
    <t>Expertízy, posudky a geodetické práce</t>
  </si>
  <si>
    <t>- geodetické práce</t>
  </si>
  <si>
    <t>- statické posudky</t>
  </si>
  <si>
    <t>Inžinierský a hydrogeologický prieskum</t>
  </si>
  <si>
    <t>- ostatné expertízy</t>
  </si>
  <si>
    <t>Príprava rozvojových projektov</t>
  </si>
  <si>
    <t>52</t>
  </si>
  <si>
    <t>- inžinierska činnosť</t>
  </si>
  <si>
    <t>- príprava projektov žiadosti o NFP</t>
  </si>
  <si>
    <t>Realizácia stavieb a ich technického zhodnotenia</t>
  </si>
  <si>
    <t>- dom smútku Svodov</t>
  </si>
  <si>
    <t>Verejné priestory Svodov</t>
  </si>
  <si>
    <t>Rekonštrukcia slobodárne</t>
  </si>
  <si>
    <t>- rekonštrukcia azylového domu</t>
  </si>
  <si>
    <t>- bytové domy Želiezobvce za nemocnicou</t>
  </si>
  <si>
    <t>Bytové domy Sovodv</t>
  </si>
  <si>
    <t>45</t>
  </si>
  <si>
    <t>Rekonštrukcia MsÚ</t>
  </si>
  <si>
    <t>Rekonštrukcia budovy MsP</t>
  </si>
  <si>
    <t>- domček na  ihrisku ul. Hviezdoslavova</t>
  </si>
  <si>
    <t>- ZŠ ul Mierová</t>
  </si>
  <si>
    <t>ZŠ s VJM</t>
  </si>
  <si>
    <t>Hygienické priestroy pri Sovom dome</t>
  </si>
  <si>
    <t>Rekonštrukcia VP II. Etapa</t>
  </si>
  <si>
    <t>Sociálne služby Cetrál</t>
  </si>
  <si>
    <t>rekonštrukcia budovy v k.ú. Svodov</t>
  </si>
  <si>
    <t>- rekonštrukcia MŠ SNP 9</t>
  </si>
  <si>
    <t>Stavebný úrad</t>
  </si>
  <si>
    <t>111</t>
  </si>
  <si>
    <t>01.1.1</t>
  </si>
  <si>
    <t>Výdavky verejnej správy</t>
  </si>
  <si>
    <t>Správne poplatky</t>
  </si>
  <si>
    <t>PROGRAM  2:  Životné prostredie a rekreácia</t>
  </si>
  <si>
    <t>Celkom za program: Životné prostredie a rekreácia</t>
  </si>
  <si>
    <t>05.1.0</t>
  </si>
  <si>
    <t>Nakladanie s odpadmi</t>
  </si>
  <si>
    <t>Vývoz odpadu</t>
  </si>
  <si>
    <t>Nákup zberných nádob</t>
  </si>
  <si>
    <t>Poplatok za uloženie odpadu</t>
  </si>
  <si>
    <t>Vývoz triedeného odpadu</t>
  </si>
  <si>
    <t>Monitoring skládky topografia</t>
  </si>
  <si>
    <t>Propagačná kampaň</t>
  </si>
  <si>
    <t>Odstránenie čiernych skládok</t>
  </si>
  <si>
    <t>Čistenie miestnych komunikácií</t>
  </si>
  <si>
    <t>Rozšírenie a zefektívnenie separ.zberu</t>
  </si>
  <si>
    <t>05.3.0.</t>
  </si>
  <si>
    <t>Znižovanie znečisťovania</t>
  </si>
  <si>
    <t>Riešenie kvality ovzdušia v meste</t>
  </si>
  <si>
    <t>1151</t>
  </si>
  <si>
    <t>714005</t>
  </si>
  <si>
    <t>Nákup špeciálnych automobilov</t>
  </si>
  <si>
    <t>Poistenie – nákladné automobily</t>
  </si>
  <si>
    <t>1152</t>
  </si>
  <si>
    <t>Špeciálne služby - externý manažment</t>
  </si>
  <si>
    <t>05.4.0</t>
  </si>
  <si>
    <t>Ochrana prírody a krajiny</t>
  </si>
  <si>
    <t>Deratizácia</t>
  </si>
  <si>
    <t>Dezinsekcia komárov</t>
  </si>
  <si>
    <t>Ošetrovanie stromov</t>
  </si>
  <si>
    <t>05.6.0</t>
  </si>
  <si>
    <t>Ochrana životného prostredia inde neklasifikovaná</t>
  </si>
  <si>
    <t>Deň zeme</t>
  </si>
  <si>
    <t>- ochranné pomôcky</t>
  </si>
  <si>
    <t>- propagačný materiál</t>
  </si>
  <si>
    <t>- preprava kontajnerov</t>
  </si>
  <si>
    <t>- poplatok za uloženie odpadu</t>
  </si>
  <si>
    <t>- pracovné náradie a vrecia</t>
  </si>
  <si>
    <t>Údržba verejnej zelene</t>
  </si>
  <si>
    <t>Údržba verejného priestranstva</t>
  </si>
  <si>
    <t>Sadové úpravy – Tržná , Agátova</t>
  </si>
  <si>
    <t xml:space="preserve">Sadové úpravy </t>
  </si>
  <si>
    <t>Nákup pozemkov</t>
  </si>
  <si>
    <t>Komunikačné prepojenie</t>
  </si>
  <si>
    <t>Údržba miestnych komunikácií</t>
  </si>
  <si>
    <t>- bežná údržba</t>
  </si>
  <si>
    <t>- zimná údržba</t>
  </si>
  <si>
    <t>Výstavba</t>
  </si>
  <si>
    <t>Regionálne centrum na zhodnotenie  BRO</t>
  </si>
  <si>
    <t>Tarifný plat, osobný plat vrátane ich náhrad</t>
  </si>
  <si>
    <t>620</t>
  </si>
  <si>
    <t>Poistné a príspevok do poisťovní</t>
  </si>
  <si>
    <t>Školenia kurzy, semináre, porady</t>
  </si>
  <si>
    <t>Informačné tabule</t>
  </si>
  <si>
    <t>verejné obstarávanie a externý manažment</t>
  </si>
  <si>
    <t>nákup prevádzkových strojov</t>
  </si>
  <si>
    <t>714004</t>
  </si>
  <si>
    <t>nákup nákladných vozidiel, traktorov</t>
  </si>
  <si>
    <t>stavebné práce a stavebný dozor</t>
  </si>
  <si>
    <t>rezerva na nepredvídané stavebné výdavky</t>
  </si>
  <si>
    <t>Rekreácia, kultúra, náboženstvo</t>
  </si>
  <si>
    <t>08.1.0 Rekreačné a športové služby</t>
  </si>
  <si>
    <t xml:space="preserve">Detské ihriská </t>
  </si>
  <si>
    <t>starostlivosť o detské ihriská</t>
  </si>
  <si>
    <t>Viacúčelové ihrisko ZŠ s VJM</t>
  </si>
  <si>
    <t>výstavba detských ihrísk</t>
  </si>
  <si>
    <t>Náučný chodník Želiezovské poklady</t>
  </si>
  <si>
    <t>PROGRAM  1: PODOHOSPODÁRSTVO</t>
  </si>
  <si>
    <t>Celkom za program: Pôdohospodárstvo</t>
  </si>
  <si>
    <t>1.</t>
  </si>
  <si>
    <t>2.</t>
  </si>
  <si>
    <t>04.2.1</t>
  </si>
  <si>
    <t>Pozemkové úpravy</t>
  </si>
  <si>
    <t>4.</t>
  </si>
  <si>
    <t>Nákup pozemkov - od FO v autocamp.</t>
  </si>
  <si>
    <t>3.</t>
  </si>
  <si>
    <t>Poštovné</t>
  </si>
  <si>
    <t>5.</t>
  </si>
  <si>
    <t>04.2.3</t>
  </si>
  <si>
    <t>Rybárstvo a poľovníctvo</t>
  </si>
  <si>
    <t>6.</t>
  </si>
  <si>
    <t>Rybárske lístky</t>
  </si>
  <si>
    <t>7.</t>
  </si>
  <si>
    <t>04.2.3.</t>
  </si>
  <si>
    <t>Ekologická stabilita biodiverzity</t>
  </si>
  <si>
    <t>8.</t>
  </si>
  <si>
    <t>prípravná a projektová dokumentácia</t>
  </si>
  <si>
    <t>Kategória</t>
  </si>
  <si>
    <t>Položka</t>
  </si>
  <si>
    <t>Podpoložka</t>
  </si>
  <si>
    <t>Príjem</t>
  </si>
  <si>
    <t>1</t>
  </si>
  <si>
    <t xml:space="preserve">NEDAŇOVÉ PRÍJMY KAPITÁLOVÉ </t>
  </si>
  <si>
    <t>KAPITÁLOVĚ PRÍJMY</t>
  </si>
  <si>
    <t>Príjem z predaja kapitálových aktív</t>
  </si>
  <si>
    <t>príjem z predaja budov – Bytový podnik</t>
  </si>
  <si>
    <t>príjem z predaja budov – Kino</t>
  </si>
  <si>
    <t>príjem z predaja kapit. Aktív. Eurospinn</t>
  </si>
  <si>
    <t>Finančná zábezpeka na BRO</t>
  </si>
  <si>
    <t>Príjem z predaja pozemkov a nehmotných aktív</t>
  </si>
  <si>
    <t>233001</t>
  </si>
  <si>
    <t xml:space="preserve"> z predaja pozemkov -pod kinom</t>
  </si>
  <si>
    <t xml:space="preserve"> z predaja pozemkov- prebytočných pre mesto (súhrnne)</t>
  </si>
  <si>
    <t xml:space="preserve"> z predaja pozemkov-p.č. 497/1 ul. Hronská</t>
  </si>
  <si>
    <t>GRANTY A TRANSFERY</t>
  </si>
  <si>
    <t>Tuzemské kapitálové granty a transfery</t>
  </si>
  <si>
    <t>Granty</t>
  </si>
  <si>
    <t>biofermentor</t>
  </si>
  <si>
    <t>rekonštrukcia verejných priestorov VMZ</t>
  </si>
  <si>
    <t>rekonštrukcia a modernizácia ZŠ Mierová</t>
  </si>
  <si>
    <t>udržateľné osídlenie – ZŠ s VJM</t>
  </si>
  <si>
    <t>rozšírenie a zefektívnenie separ. zberu</t>
  </si>
  <si>
    <t>podnikateľské centrum - dom služieb</t>
  </si>
  <si>
    <t>riešenie kvality ovzdušia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</si>
  <si>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</si>
  <si>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</si>
  <si>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</si>
  <si>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</si>
  <si>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</si>
  <si>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</si>
  <si>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</si>
  <si>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</si>
  <si>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</si>
  <si>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</si>
  <si>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</si>
  <si>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</si>
  <si>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</si>
  <si>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</si>
  <si>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</si>
  <si>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</si>
  <si>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</si>
  <si>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</si>
  <si>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</si>
  <si>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</si>
  <si>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NEDAŇOVÉ PRÍJMY</t>
  </si>
  <si>
    <t>Príjmy z podnikania a z vlastníctva majetku</t>
  </si>
  <si>
    <t>Odvod zo zisku Eurospinn</t>
  </si>
  <si>
    <t>Príjmy z vlastníctva</t>
  </si>
  <si>
    <t>z prenajatých pozemkov</t>
  </si>
  <si>
    <t>z vecného bremena na pozemky – SPP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</si>
  <si>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</si>
  <si>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</si>
  <si>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</si>
  <si>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</si>
  <si>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</si>
  <si>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</si>
  <si>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</si>
  <si>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</si>
  <si>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MŠ, ZUŠ, CVČ</t>
  </si>
  <si>
    <t>za opatrovateľské služby</t>
  </si>
  <si>
    <t>za stravné – cudzí stravníci ŠJ pri MŠ</t>
  </si>
  <si>
    <t>za prebytočný hnuteľný majetok</t>
  </si>
  <si>
    <t xml:space="preserve">Ďalšie administratívne poplatky a iné poplatky a platby </t>
  </si>
  <si>
    <t>za znečisťovanie ovzdušia</t>
  </si>
  <si>
    <t>Úroky z tuzemských úverov, pôžičiek, návratných fin. výpomocí</t>
  </si>
  <si>
    <t>z termínovaných vkladov</t>
  </si>
  <si>
    <t>Iné nedaňové príjmy</t>
  </si>
  <si>
    <t>Ostatné príjmy</t>
  </si>
  <si>
    <t>z výťažkov z lotérií a iných podobných hier</t>
  </si>
  <si>
    <t>z dobropisov</t>
  </si>
  <si>
    <t>z refundácie výdavkov na energie v prenajatých priestoroch</t>
  </si>
  <si>
    <t>náhrady z poistného plnenia</t>
  </si>
  <si>
    <t>Tuzemské bežné granty a transfery</t>
  </si>
  <si>
    <t>Transfery v rámci verejnej správy</t>
  </si>
  <si>
    <t>zo štátneho rozpočtu – biofermentor</t>
  </si>
  <si>
    <t>voľby - sčítanie obyvateľov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</si>
  <si>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</si>
  <si>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</si>
  <si>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</si>
  <si>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</si>
  <si>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učebné pomôcky</t>
  </si>
  <si>
    <t>zo štátneho rozpočtu – na kontinuálne vzdelávanie</t>
  </si>
  <si>
    <t>zo štátneho rozpočtu – vzdelávacie poukazy</t>
  </si>
  <si>
    <t>zo štátneho rozpočtu – účelová dotácia pre MŠ</t>
  </si>
  <si>
    <t>zo štátneho rozpočtu- rodinné prídavky</t>
  </si>
  <si>
    <t>kultúrne poukazy</t>
  </si>
  <si>
    <t>aktivačná činnosť – dotácia z ÚPSVaR</t>
  </si>
  <si>
    <t>vedenie matriky</t>
  </si>
  <si>
    <t>register obyvateľov SR</t>
  </si>
  <si>
    <t>na krajský školský úrad</t>
  </si>
  <si>
    <t>životné prostredie</t>
  </si>
  <si>
    <t>pozemné komunikácie</t>
  </si>
  <si>
    <t>stavebný poriadok</t>
  </si>
  <si>
    <t>na základné školstvo s bežnou starostlivosťou</t>
  </si>
  <si>
    <t>z ESF – "vzdelávaním k sebarealizácii človeka v trhovom prostredí"</t>
  </si>
  <si>
    <t>zo štátneho rozpočtu - na odchodné</t>
  </si>
  <si>
    <t>z rozpočtov obcí na spracovanie miezd pre školstvo</t>
  </si>
  <si>
    <t>Projekt spájanie kultúrnych tradícií</t>
  </si>
  <si>
    <t>Projekt -  podnikateľský inkubátor</t>
  </si>
  <si>
    <t>Projekt - riešenie kvality ovzdušia</t>
  </si>
  <si>
    <t>Projekt-Rekonštrukcia verejných priestorov VP CMZ</t>
  </si>
  <si>
    <t>Projekt-Rekonštrukcia a modernizácia ZŠ na ul. Mierovej</t>
  </si>
  <si>
    <t>zo štátneho rozpočtu - Pohronská verbovačka</t>
  </si>
  <si>
    <t xml:space="preserve">                                                               Ú H R N      B E Ž N Ý C H      P R Í J M O V</t>
  </si>
  <si>
    <t>Rozpočet na rok 2012 po II. zmene</t>
  </si>
  <si>
    <t>Rozpočet na rok 2012  po II. zmene</t>
  </si>
  <si>
    <t xml:space="preserve">Rozpočet na rok po II. zmene2012 </t>
  </si>
  <si>
    <t xml:space="preserve">Rozpočet na rok 2012 po II. zmene  </t>
  </si>
  <si>
    <t>Rozpočet na rok 2012      po II. zmene</t>
  </si>
  <si>
    <t>Rozpočetna rok 2012     po II. zmene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</si>
</sst>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#,##0.0"/>
    <numFmt numFmtId="166" formatCode="0.00\ ;\-0.00\ "/>
    <numFmt numFmtId="167" formatCode="0.0"/>
    <numFmt numFmtId="168" formatCode="_-* #,##0.00\ _S_k_-;\-* #,##0.00\ _S_k_-;_-* \-??\ _S_k_-;_-@_-"/>
    <numFmt numFmtId="169" formatCode="#,###.00"/>
    <numFmt numFmtId="170" formatCode="0.000"/>
  </numFmts>
  <fonts count="70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name val="Cambria"/>
      <family val="1"/>
    </font>
    <font>
      <b/>
      <sz val="18"/>
      <color indexed="12"/>
      <name val="Cambria"/>
      <family val="1"/>
    </font>
    <font>
      <b/>
      <sz val="9"/>
      <name val="Cambria"/>
      <family val="1"/>
    </font>
    <font>
      <b/>
      <sz val="16"/>
      <color indexed="12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color indexed="8"/>
      <name val="Cambria"/>
      <family val="1"/>
    </font>
    <font>
      <sz val="8"/>
      <color indexed="8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sz val="10"/>
      <color indexed="58"/>
      <name val="Cambria"/>
      <family val="1"/>
    </font>
    <font>
      <b/>
      <sz val="16"/>
      <name val="Cambria"/>
      <family val="1"/>
    </font>
    <font>
      <b/>
      <sz val="16"/>
      <color indexed="10"/>
      <name val="Cambria"/>
      <family val="1"/>
    </font>
    <font>
      <b/>
      <sz val="7"/>
      <name val="Cambria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0" applyNumberFormat="0" applyBorder="0" applyAlignment="0" applyProtection="0"/>
    <xf numFmtId="0" fontId="20" fillId="21" borderId="0" applyNumberFormat="0" applyBorder="0" applyAlignment="0" applyProtection="0"/>
    <xf numFmtId="0" fontId="55" fillId="2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9" fontId="0" fillId="0" borderId="0" applyFill="0" applyBorder="0" applyAlignment="0" applyProtection="0"/>
    <xf numFmtId="0" fontId="0" fillId="24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165" fontId="4" fillId="34" borderId="10" xfId="0" applyNumberFormat="1" applyFont="1" applyFill="1" applyBorder="1" applyAlignment="1">
      <alignment horizontal="right" vertical="center" wrapText="1"/>
    </xf>
    <xf numFmtId="165" fontId="4" fillId="34" borderId="12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165" fontId="4" fillId="35" borderId="10" xfId="0" applyNumberFormat="1" applyFont="1" applyFill="1" applyBorder="1" applyAlignment="1">
      <alignment horizontal="right" vertical="center" wrapText="1"/>
    </xf>
    <xf numFmtId="165" fontId="4" fillId="35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36" borderId="10" xfId="0" applyNumberFormat="1" applyFont="1" applyFill="1" applyBorder="1" applyAlignment="1">
      <alignment horizontal="right" vertical="center" wrapText="1"/>
    </xf>
    <xf numFmtId="165" fontId="4" fillId="36" borderId="1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65" fontId="4" fillId="34" borderId="10" xfId="0" applyNumberFormat="1" applyFont="1" applyFill="1" applyBorder="1" applyAlignment="1">
      <alignment horizontal="right"/>
    </xf>
    <xf numFmtId="165" fontId="4" fillId="34" borderId="12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165" fontId="4" fillId="35" borderId="10" xfId="0" applyNumberFormat="1" applyFont="1" applyFill="1" applyBorder="1" applyAlignment="1">
      <alignment horizontal="right"/>
    </xf>
    <xf numFmtId="165" fontId="4" fillId="35" borderId="1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65" fontId="4" fillId="36" borderId="10" xfId="0" applyNumberFormat="1" applyFont="1" applyFill="1" applyBorder="1" applyAlignment="1">
      <alignment horizontal="right"/>
    </xf>
    <xf numFmtId="165" fontId="4" fillId="36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9" fontId="5" fillId="36" borderId="10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7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165" fontId="8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165" fontId="7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165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21" borderId="10" xfId="0" applyFont="1" applyFill="1" applyBorder="1" applyAlignment="1">
      <alignment horizontal="center"/>
    </xf>
    <xf numFmtId="0" fontId="8" fillId="21" borderId="11" xfId="0" applyFont="1" applyFill="1" applyBorder="1" applyAlignment="1">
      <alignment/>
    </xf>
    <xf numFmtId="165" fontId="8" fillId="21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5" fontId="7" fillId="0" borderId="10" xfId="33" applyNumberFormat="1" applyFont="1" applyFill="1" applyBorder="1" applyAlignment="1" applyProtection="1">
      <alignment horizontal="right"/>
      <protection/>
    </xf>
    <xf numFmtId="0" fontId="10" fillId="21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10" fillId="37" borderId="11" xfId="0" applyFont="1" applyFill="1" applyBorder="1" applyAlignment="1">
      <alignment/>
    </xf>
    <xf numFmtId="165" fontId="8" fillId="37" borderId="10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7" fontId="13" fillId="0" borderId="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67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35" borderId="20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/>
    </xf>
    <xf numFmtId="165" fontId="4" fillId="35" borderId="11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5" fontId="5" fillId="0" borderId="10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49" fontId="5" fillId="35" borderId="21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vertical="center"/>
    </xf>
    <xf numFmtId="165" fontId="4" fillId="35" borderId="21" xfId="0" applyNumberFormat="1" applyFont="1" applyFill="1" applyBorder="1" applyAlignment="1">
      <alignment horizontal="right" vertical="center"/>
    </xf>
    <xf numFmtId="165" fontId="4" fillId="35" borderId="22" xfId="0" applyNumberFormat="1" applyFont="1" applyFill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38" borderId="0" xfId="0" applyNumberFormat="1" applyFont="1" applyFill="1" applyAlignment="1">
      <alignment/>
    </xf>
    <xf numFmtId="49" fontId="4" fillId="39" borderId="16" xfId="0" applyNumberFormat="1" applyFont="1" applyFill="1" applyBorder="1" applyAlignment="1">
      <alignment horizontal="center" vertical="center"/>
    </xf>
    <xf numFmtId="49" fontId="4" fillId="39" borderId="17" xfId="0" applyNumberFormat="1" applyFont="1" applyFill="1" applyBorder="1" applyAlignment="1">
      <alignment horizontal="center" vertical="center"/>
    </xf>
    <xf numFmtId="170" fontId="4" fillId="39" borderId="10" xfId="0" applyNumberFormat="1" applyFont="1" applyFill="1" applyBorder="1" applyAlignment="1">
      <alignment horizontal="right" vertical="center" wrapText="1"/>
    </xf>
    <xf numFmtId="170" fontId="4" fillId="39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/>
    </xf>
    <xf numFmtId="49" fontId="4" fillId="40" borderId="11" xfId="0" applyNumberFormat="1" applyFont="1" applyFill="1" applyBorder="1" applyAlignment="1">
      <alignment/>
    </xf>
    <xf numFmtId="170" fontId="4" fillId="4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5" fillId="21" borderId="10" xfId="0" applyNumberFormat="1" applyFont="1" applyFill="1" applyBorder="1" applyAlignment="1">
      <alignment/>
    </xf>
    <xf numFmtId="49" fontId="5" fillId="21" borderId="11" xfId="0" applyNumberFormat="1" applyFont="1" applyFill="1" applyBorder="1" applyAlignment="1">
      <alignment/>
    </xf>
    <xf numFmtId="170" fontId="5" fillId="21" borderId="1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21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37" borderId="10" xfId="0" applyNumberFormat="1" applyFont="1" applyFill="1" applyBorder="1" applyAlignment="1">
      <alignment/>
    </xf>
    <xf numFmtId="49" fontId="5" fillId="37" borderId="11" xfId="0" applyNumberFormat="1" applyFont="1" applyFill="1" applyBorder="1" applyAlignment="1">
      <alignment/>
    </xf>
    <xf numFmtId="170" fontId="5" fillId="37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49" fontId="5" fillId="41" borderId="11" xfId="0" applyNumberFormat="1" applyFont="1" applyFill="1" applyBorder="1" applyAlignment="1">
      <alignment/>
    </xf>
    <xf numFmtId="170" fontId="5" fillId="41" borderId="10" xfId="0" applyNumberFormat="1" applyFont="1" applyFill="1" applyBorder="1" applyAlignment="1">
      <alignment/>
    </xf>
    <xf numFmtId="170" fontId="5" fillId="41" borderId="12" xfId="0" applyNumberFormat="1" applyFont="1" applyFill="1" applyBorder="1" applyAlignment="1">
      <alignment/>
    </xf>
    <xf numFmtId="49" fontId="4" fillId="42" borderId="10" xfId="0" applyNumberFormat="1" applyFont="1" applyFill="1" applyBorder="1" applyAlignment="1">
      <alignment/>
    </xf>
    <xf numFmtId="170" fontId="4" fillId="42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70" fontId="5" fillId="4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4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21" borderId="10" xfId="0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170" fontId="4" fillId="39" borderId="11" xfId="0" applyNumberFormat="1" applyFont="1" applyFill="1" applyBorder="1" applyAlignment="1">
      <alignment horizontal="right" vertical="center" wrapText="1"/>
    </xf>
    <xf numFmtId="170" fontId="4" fillId="39" borderId="14" xfId="0" applyNumberFormat="1" applyFont="1" applyFill="1" applyBorder="1" applyAlignment="1">
      <alignment horizontal="right" vertical="center" wrapText="1"/>
    </xf>
    <xf numFmtId="170" fontId="4" fillId="40" borderId="10" xfId="0" applyNumberFormat="1" applyFont="1" applyFill="1" applyBorder="1" applyAlignment="1">
      <alignment wrapText="1"/>
    </xf>
    <xf numFmtId="170" fontId="4" fillId="40" borderId="11" xfId="0" applyNumberFormat="1" applyFont="1" applyFill="1" applyBorder="1" applyAlignment="1">
      <alignment wrapText="1"/>
    </xf>
    <xf numFmtId="170" fontId="5" fillId="21" borderId="11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170" fontId="5" fillId="41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49" fontId="5" fillId="38" borderId="10" xfId="0" applyNumberFormat="1" applyFont="1" applyFill="1" applyBorder="1" applyAlignment="1">
      <alignment/>
    </xf>
    <xf numFmtId="170" fontId="5" fillId="38" borderId="10" xfId="0" applyNumberFormat="1" applyFont="1" applyFill="1" applyBorder="1" applyAlignment="1">
      <alignment/>
    </xf>
    <xf numFmtId="170" fontId="5" fillId="21" borderId="10" xfId="0" applyNumberFormat="1" applyFont="1" applyFill="1" applyBorder="1" applyAlignment="1">
      <alignment horizontal="right" vertical="center"/>
    </xf>
    <xf numFmtId="170" fontId="5" fillId="21" borderId="11" xfId="0" applyNumberFormat="1" applyFont="1" applyFill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/>
    </xf>
    <xf numFmtId="170" fontId="4" fillId="39" borderId="23" xfId="0" applyNumberFormat="1" applyFont="1" applyFill="1" applyBorder="1" applyAlignment="1">
      <alignment horizontal="right" vertical="center" wrapText="1"/>
    </xf>
    <xf numFmtId="170" fontId="4" fillId="42" borderId="16" xfId="0" applyNumberFormat="1" applyFont="1" applyFill="1" applyBorder="1" applyAlignment="1">
      <alignment/>
    </xf>
    <xf numFmtId="170" fontId="4" fillId="42" borderId="17" xfId="0" applyNumberFormat="1" applyFont="1" applyFill="1" applyBorder="1" applyAlignment="1">
      <alignment/>
    </xf>
    <xf numFmtId="170" fontId="4" fillId="42" borderId="11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" fontId="5" fillId="44" borderId="10" xfId="0" applyNumberFormat="1" applyFont="1" applyFill="1" applyBorder="1" applyAlignment="1">
      <alignment horizontal="center"/>
    </xf>
    <xf numFmtId="0" fontId="5" fillId="44" borderId="10" xfId="0" applyFont="1" applyFill="1" applyBorder="1" applyAlignment="1">
      <alignment/>
    </xf>
    <xf numFmtId="49" fontId="5" fillId="44" borderId="10" xfId="0" applyNumberFormat="1" applyFont="1" applyFill="1" applyBorder="1" applyAlignment="1">
      <alignment/>
    </xf>
    <xf numFmtId="49" fontId="5" fillId="44" borderId="11" xfId="0" applyNumberFormat="1" applyFont="1" applyFill="1" applyBorder="1" applyAlignment="1">
      <alignment/>
    </xf>
    <xf numFmtId="170" fontId="5" fillId="44" borderId="10" xfId="0" applyNumberFormat="1" applyFont="1" applyFill="1" applyBorder="1" applyAlignment="1">
      <alignment/>
    </xf>
    <xf numFmtId="170" fontId="5" fillId="44" borderId="11" xfId="0" applyNumberFormat="1" applyFont="1" applyFill="1" applyBorder="1" applyAlignment="1">
      <alignment/>
    </xf>
    <xf numFmtId="170" fontId="5" fillId="37" borderId="11" xfId="0" applyNumberFormat="1" applyFont="1" applyFill="1" applyBorder="1" applyAlignment="1">
      <alignment/>
    </xf>
    <xf numFmtId="170" fontId="4" fillId="4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21" borderId="11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0" borderId="24" xfId="0" applyFont="1" applyBorder="1" applyAlignment="1">
      <alignment/>
    </xf>
    <xf numFmtId="170" fontId="5" fillId="43" borderId="11" xfId="0" applyNumberFormat="1" applyFont="1" applyFill="1" applyBorder="1" applyAlignment="1">
      <alignment/>
    </xf>
    <xf numFmtId="165" fontId="4" fillId="39" borderId="10" xfId="0" applyNumberFormat="1" applyFont="1" applyFill="1" applyBorder="1" applyAlignment="1">
      <alignment horizontal="right" vertical="center" wrapText="1"/>
    </xf>
    <xf numFmtId="165" fontId="4" fillId="39" borderId="12" xfId="0" applyNumberFormat="1" applyFont="1" applyFill="1" applyBorder="1" applyAlignment="1">
      <alignment horizontal="right" vertical="center" wrapText="1"/>
    </xf>
    <xf numFmtId="1" fontId="5" fillId="38" borderId="11" xfId="0" applyNumberFormat="1" applyFont="1" applyFill="1" applyBorder="1" applyAlignment="1">
      <alignment horizontal="center"/>
    </xf>
    <xf numFmtId="49" fontId="4" fillId="40" borderId="12" xfId="0" applyNumberFormat="1" applyFont="1" applyFill="1" applyBorder="1" applyAlignment="1">
      <alignment/>
    </xf>
    <xf numFmtId="167" fontId="4" fillId="40" borderId="10" xfId="0" applyNumberFormat="1" applyFont="1" applyFill="1" applyBorder="1" applyAlignment="1">
      <alignment/>
    </xf>
    <xf numFmtId="167" fontId="4" fillId="40" borderId="11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/>
    </xf>
    <xf numFmtId="167" fontId="5" fillId="21" borderId="10" xfId="0" applyNumberFormat="1" applyFont="1" applyFill="1" applyBorder="1" applyAlignment="1">
      <alignment/>
    </xf>
    <xf numFmtId="167" fontId="5" fillId="21" borderId="11" xfId="0" applyNumberFormat="1" applyFont="1" applyFill="1" applyBorder="1" applyAlignment="1">
      <alignment/>
    </xf>
    <xf numFmtId="167" fontId="5" fillId="0" borderId="10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" fontId="5" fillId="44" borderId="11" xfId="0" applyNumberFormat="1" applyFont="1" applyFill="1" applyBorder="1" applyAlignment="1">
      <alignment horizontal="center"/>
    </xf>
    <xf numFmtId="49" fontId="5" fillId="44" borderId="12" xfId="0" applyNumberFormat="1" applyFont="1" applyFill="1" applyBorder="1" applyAlignment="1">
      <alignment/>
    </xf>
    <xf numFmtId="167" fontId="5" fillId="44" borderId="10" xfId="0" applyNumberFormat="1" applyFont="1" applyFill="1" applyBorder="1" applyAlignment="1">
      <alignment/>
    </xf>
    <xf numFmtId="167" fontId="5" fillId="44" borderId="11" xfId="0" applyNumberFormat="1" applyFont="1" applyFill="1" applyBorder="1" applyAlignment="1">
      <alignment/>
    </xf>
    <xf numFmtId="167" fontId="5" fillId="37" borderId="10" xfId="0" applyNumberFormat="1" applyFont="1" applyFill="1" applyBorder="1" applyAlignment="1">
      <alignment/>
    </xf>
    <xf numFmtId="167" fontId="5" fillId="37" borderId="11" xfId="0" applyNumberFormat="1" applyFont="1" applyFill="1" applyBorder="1" applyAlignment="1">
      <alignment/>
    </xf>
    <xf numFmtId="0" fontId="5" fillId="44" borderId="13" xfId="0" applyFont="1" applyFill="1" applyBorder="1" applyAlignment="1">
      <alignment/>
    </xf>
    <xf numFmtId="49" fontId="5" fillId="44" borderId="25" xfId="0" applyNumberFormat="1" applyFont="1" applyFill="1" applyBorder="1" applyAlignment="1">
      <alignment/>
    </xf>
    <xf numFmtId="49" fontId="5" fillId="44" borderId="13" xfId="0" applyNumberFormat="1" applyFont="1" applyFill="1" applyBorder="1" applyAlignment="1">
      <alignment/>
    </xf>
    <xf numFmtId="49" fontId="5" fillId="44" borderId="14" xfId="0" applyNumberFormat="1" applyFont="1" applyFill="1" applyBorder="1" applyAlignment="1">
      <alignment/>
    </xf>
    <xf numFmtId="49" fontId="5" fillId="0" borderId="25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8" fillId="0" borderId="11" xfId="0" applyNumberFormat="1" applyFont="1" applyBorder="1" applyAlignment="1">
      <alignment/>
    </xf>
    <xf numFmtId="167" fontId="18" fillId="0" borderId="10" xfId="0" applyNumberFormat="1" applyFont="1" applyBorder="1" applyAlignment="1">
      <alignment/>
    </xf>
    <xf numFmtId="167" fontId="18" fillId="0" borderId="11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165" fontId="5" fillId="41" borderId="10" xfId="0" applyNumberFormat="1" applyFont="1" applyFill="1" applyBorder="1" applyAlignment="1">
      <alignment/>
    </xf>
    <xf numFmtId="165" fontId="5" fillId="41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0" fillId="0" borderId="0" xfId="0" applyFont="1" applyAlignment="1">
      <alignment/>
    </xf>
    <xf numFmtId="1" fontId="5" fillId="38" borderId="10" xfId="0" applyNumberFormat="1" applyFont="1" applyFill="1" applyBorder="1" applyAlignment="1">
      <alignment horizontal="center"/>
    </xf>
    <xf numFmtId="49" fontId="4" fillId="21" borderId="10" xfId="0" applyNumberFormat="1" applyFont="1" applyFill="1" applyBorder="1" applyAlignment="1">
      <alignment/>
    </xf>
    <xf numFmtId="170" fontId="4" fillId="21" borderId="10" xfId="0" applyNumberFormat="1" applyFont="1" applyFill="1" applyBorder="1" applyAlignment="1">
      <alignment/>
    </xf>
    <xf numFmtId="170" fontId="4" fillId="21" borderId="11" xfId="0" applyNumberFormat="1" applyFont="1" applyFill="1" applyBorder="1" applyAlignment="1">
      <alignment/>
    </xf>
    <xf numFmtId="170" fontId="21" fillId="37" borderId="10" xfId="36" applyNumberFormat="1" applyFont="1" applyFill="1" applyBorder="1" applyAlignment="1" applyProtection="1">
      <alignment/>
      <protection/>
    </xf>
    <xf numFmtId="49" fontId="5" fillId="42" borderId="10" xfId="0" applyNumberFormat="1" applyFont="1" applyFill="1" applyBorder="1" applyAlignment="1">
      <alignment/>
    </xf>
    <xf numFmtId="49" fontId="5" fillId="42" borderId="11" xfId="0" applyNumberFormat="1" applyFont="1" applyFill="1" applyBorder="1" applyAlignment="1">
      <alignment/>
    </xf>
    <xf numFmtId="170" fontId="5" fillId="42" borderId="10" xfId="0" applyNumberFormat="1" applyFont="1" applyFill="1" applyBorder="1" applyAlignment="1">
      <alignment/>
    </xf>
    <xf numFmtId="170" fontId="5" fillId="42" borderId="11" xfId="0" applyNumberFormat="1" applyFont="1" applyFill="1" applyBorder="1" applyAlignment="1">
      <alignment horizontal="right"/>
    </xf>
    <xf numFmtId="170" fontId="21" fillId="42" borderId="11" xfId="36" applyNumberFormat="1" applyFont="1" applyFill="1" applyBorder="1" applyAlignment="1" applyProtection="1">
      <alignment horizontal="right"/>
      <protection/>
    </xf>
    <xf numFmtId="170" fontId="19" fillId="37" borderId="10" xfId="0" applyNumberFormat="1" applyFont="1" applyFill="1" applyBorder="1" applyAlignment="1">
      <alignment/>
    </xf>
    <xf numFmtId="170" fontId="19" fillId="37" borderId="11" xfId="0" applyNumberFormat="1" applyFont="1" applyFill="1" applyBorder="1" applyAlignment="1">
      <alignment/>
    </xf>
    <xf numFmtId="170" fontId="21" fillId="37" borderId="11" xfId="36" applyNumberFormat="1" applyFont="1" applyFill="1" applyBorder="1" applyAlignment="1" applyProtection="1">
      <alignment horizontal="right"/>
      <protection/>
    </xf>
    <xf numFmtId="170" fontId="4" fillId="41" borderId="10" xfId="0" applyNumberFormat="1" applyFont="1" applyFill="1" applyBorder="1" applyAlignment="1">
      <alignment/>
    </xf>
    <xf numFmtId="170" fontId="4" fillId="41" borderId="11" xfId="0" applyNumberFormat="1" applyFont="1" applyFill="1" applyBorder="1" applyAlignment="1">
      <alignment/>
    </xf>
    <xf numFmtId="170" fontId="4" fillId="41" borderId="23" xfId="0" applyNumberFormat="1" applyFont="1" applyFill="1" applyBorder="1" applyAlignment="1">
      <alignment/>
    </xf>
    <xf numFmtId="170" fontId="5" fillId="42" borderId="11" xfId="0" applyNumberFormat="1" applyFont="1" applyFill="1" applyBorder="1" applyAlignment="1">
      <alignment/>
    </xf>
    <xf numFmtId="170" fontId="5" fillId="38" borderId="11" xfId="0" applyNumberFormat="1" applyFont="1" applyFill="1" applyBorder="1" applyAlignment="1">
      <alignment horizontal="right"/>
    </xf>
    <xf numFmtId="170" fontId="5" fillId="37" borderId="10" xfId="36" applyNumberFormat="1" applyFont="1" applyFill="1" applyBorder="1" applyAlignment="1" applyProtection="1">
      <alignment/>
      <protection/>
    </xf>
    <xf numFmtId="49" fontId="5" fillId="38" borderId="11" xfId="0" applyNumberFormat="1" applyFont="1" applyFill="1" applyBorder="1" applyAlignment="1">
      <alignment/>
    </xf>
    <xf numFmtId="170" fontId="21" fillId="38" borderId="10" xfId="36" applyNumberFormat="1" applyFont="1" applyFill="1" applyBorder="1" applyAlignment="1" applyProtection="1">
      <alignment/>
      <protection/>
    </xf>
    <xf numFmtId="170" fontId="19" fillId="38" borderId="10" xfId="0" applyNumberFormat="1" applyFont="1" applyFill="1" applyBorder="1" applyAlignment="1">
      <alignment/>
    </xf>
    <xf numFmtId="170" fontId="19" fillId="38" borderId="11" xfId="0" applyNumberFormat="1" applyFont="1" applyFill="1" applyBorder="1" applyAlignment="1">
      <alignment/>
    </xf>
    <xf numFmtId="49" fontId="18" fillId="45" borderId="11" xfId="0" applyNumberFormat="1" applyFont="1" applyFill="1" applyBorder="1" applyAlignment="1">
      <alignment/>
    </xf>
    <xf numFmtId="170" fontId="5" fillId="45" borderId="10" xfId="0" applyNumberFormat="1" applyFont="1" applyFill="1" applyBorder="1" applyAlignment="1">
      <alignment/>
    </xf>
    <xf numFmtId="170" fontId="5" fillId="45" borderId="11" xfId="0" applyNumberFormat="1" applyFont="1" applyFill="1" applyBorder="1" applyAlignment="1">
      <alignment/>
    </xf>
    <xf numFmtId="170" fontId="19" fillId="45" borderId="10" xfId="0" applyNumberFormat="1" applyFont="1" applyFill="1" applyBorder="1" applyAlignment="1">
      <alignment/>
    </xf>
    <xf numFmtId="170" fontId="19" fillId="45" borderId="11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170" fontId="19" fillId="0" borderId="10" xfId="0" applyNumberFormat="1" applyFont="1" applyFill="1" applyBorder="1" applyAlignment="1">
      <alignment/>
    </xf>
    <xf numFmtId="170" fontId="19" fillId="0" borderId="11" xfId="0" applyNumberFormat="1" applyFont="1" applyFill="1" applyBorder="1" applyAlignment="1">
      <alignment/>
    </xf>
    <xf numFmtId="170" fontId="22" fillId="21" borderId="10" xfId="0" applyNumberFormat="1" applyFont="1" applyFill="1" applyBorder="1" applyAlignment="1">
      <alignment/>
    </xf>
    <xf numFmtId="170" fontId="22" fillId="21" borderId="11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45" borderId="17" xfId="0" applyNumberFormat="1" applyFont="1" applyFill="1" applyBorder="1" applyAlignment="1">
      <alignment/>
    </xf>
    <xf numFmtId="170" fontId="5" fillId="45" borderId="16" xfId="0" applyNumberFormat="1" applyFont="1" applyFill="1" applyBorder="1" applyAlignment="1">
      <alignment/>
    </xf>
    <xf numFmtId="170" fontId="5" fillId="45" borderId="17" xfId="0" applyNumberFormat="1" applyFont="1" applyFill="1" applyBorder="1" applyAlignment="1">
      <alignment/>
    </xf>
    <xf numFmtId="49" fontId="5" fillId="45" borderId="11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0" fontId="0" fillId="38" borderId="0" xfId="0" applyFill="1" applyAlignment="1">
      <alignment/>
    </xf>
    <xf numFmtId="167" fontId="4" fillId="39" borderId="10" xfId="0" applyNumberFormat="1" applyFont="1" applyFill="1" applyBorder="1" applyAlignment="1">
      <alignment horizontal="right" vertical="center" wrapText="1"/>
    </xf>
    <xf numFmtId="167" fontId="4" fillId="39" borderId="11" xfId="0" applyNumberFormat="1" applyFont="1" applyFill="1" applyBorder="1" applyAlignment="1">
      <alignment horizontal="right" vertical="center" wrapText="1"/>
    </xf>
    <xf numFmtId="167" fontId="5" fillId="41" borderId="11" xfId="0" applyNumberFormat="1" applyFont="1" applyFill="1" applyBorder="1" applyAlignment="1">
      <alignment/>
    </xf>
    <xf numFmtId="167" fontId="5" fillId="41" borderId="10" xfId="0" applyNumberFormat="1" applyFont="1" applyFill="1" applyBorder="1" applyAlignment="1">
      <alignment/>
    </xf>
    <xf numFmtId="167" fontId="5" fillId="43" borderId="1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8" borderId="0" xfId="0" applyFont="1" applyFill="1" applyAlignment="1">
      <alignment/>
    </xf>
    <xf numFmtId="49" fontId="4" fillId="40" borderId="13" xfId="0" applyNumberFormat="1" applyFont="1" applyFill="1" applyBorder="1" applyAlignment="1">
      <alignment/>
    </xf>
    <xf numFmtId="49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44" borderId="11" xfId="0" applyFont="1" applyFill="1" applyBorder="1" applyAlignment="1">
      <alignment/>
    </xf>
    <xf numFmtId="167" fontId="0" fillId="0" borderId="0" xfId="0" applyNumberFormat="1" applyAlignment="1">
      <alignment/>
    </xf>
    <xf numFmtId="1" fontId="5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49" fontId="4" fillId="42" borderId="16" xfId="0" applyNumberFormat="1" applyFont="1" applyFill="1" applyBorder="1" applyAlignment="1">
      <alignment/>
    </xf>
    <xf numFmtId="0" fontId="25" fillId="0" borderId="0" xfId="0" applyFont="1" applyAlignment="1">
      <alignment/>
    </xf>
    <xf numFmtId="49" fontId="18" fillId="0" borderId="10" xfId="0" applyNumberFormat="1" applyFont="1" applyFill="1" applyBorder="1" applyAlignment="1">
      <alignment/>
    </xf>
    <xf numFmtId="170" fontId="18" fillId="0" borderId="10" xfId="0" applyNumberFormat="1" applyFont="1" applyFill="1" applyBorder="1" applyAlignment="1">
      <alignment/>
    </xf>
    <xf numFmtId="170" fontId="18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70" fontId="5" fillId="0" borderId="13" xfId="0" applyNumberFormat="1" applyFont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14" xfId="0" applyNumberFormat="1" applyFont="1" applyFill="1" applyBorder="1" applyAlignment="1">
      <alignment/>
    </xf>
    <xf numFmtId="170" fontId="5" fillId="0" borderId="17" xfId="0" applyNumberFormat="1" applyFont="1" applyFill="1" applyBorder="1" applyAlignment="1">
      <alignment/>
    </xf>
    <xf numFmtId="170" fontId="18" fillId="4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38" borderId="13" xfId="0" applyNumberFormat="1" applyFont="1" applyFill="1" applyBorder="1" applyAlignment="1">
      <alignment/>
    </xf>
    <xf numFmtId="49" fontId="5" fillId="38" borderId="14" xfId="0" applyNumberFormat="1" applyFont="1" applyFill="1" applyBorder="1" applyAlignment="1">
      <alignment/>
    </xf>
    <xf numFmtId="170" fontId="5" fillId="38" borderId="13" xfId="0" applyNumberFormat="1" applyFont="1" applyFill="1" applyBorder="1" applyAlignment="1">
      <alignment/>
    </xf>
    <xf numFmtId="170" fontId="5" fillId="38" borderId="14" xfId="0" applyNumberFormat="1" applyFont="1" applyFill="1" applyBorder="1" applyAlignment="1">
      <alignment/>
    </xf>
    <xf numFmtId="49" fontId="4" fillId="39" borderId="10" xfId="0" applyNumberFormat="1" applyFont="1" applyFill="1" applyBorder="1" applyAlignment="1">
      <alignment horizontal="center" vertical="center"/>
    </xf>
    <xf numFmtId="49" fontId="4" fillId="39" borderId="11" xfId="0" applyNumberFormat="1" applyFont="1" applyFill="1" applyBorder="1" applyAlignment="1">
      <alignment horizontal="center" vertical="center"/>
    </xf>
    <xf numFmtId="165" fontId="4" fillId="40" borderId="12" xfId="0" applyNumberFormat="1" applyFont="1" applyFill="1" applyBorder="1" applyAlignment="1">
      <alignment/>
    </xf>
    <xf numFmtId="165" fontId="4" fillId="40" borderId="10" xfId="0" applyNumberFormat="1" applyFont="1" applyFill="1" applyBorder="1" applyAlignment="1">
      <alignment/>
    </xf>
    <xf numFmtId="165" fontId="4" fillId="40" borderId="11" xfId="0" applyNumberFormat="1" applyFont="1" applyFill="1" applyBorder="1" applyAlignment="1">
      <alignment/>
    </xf>
    <xf numFmtId="165" fontId="5" fillId="21" borderId="12" xfId="0" applyNumberFormat="1" applyFont="1" applyFill="1" applyBorder="1" applyAlignment="1">
      <alignment/>
    </xf>
    <xf numFmtId="165" fontId="5" fillId="21" borderId="10" xfId="0" applyNumberFormat="1" applyFont="1" applyFill="1" applyBorder="1" applyAlignment="1">
      <alignment/>
    </xf>
    <xf numFmtId="165" fontId="5" fillId="21" borderId="11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0" fontId="27" fillId="0" borderId="0" xfId="0" applyFont="1" applyFill="1" applyAlignment="1">
      <alignment vertical="top"/>
    </xf>
    <xf numFmtId="0" fontId="0" fillId="0" borderId="0" xfId="0" applyAlignment="1">
      <alignment/>
    </xf>
    <xf numFmtId="165" fontId="5" fillId="0" borderId="12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21" borderId="23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40" borderId="16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/>
    </xf>
    <xf numFmtId="0" fontId="25" fillId="0" borderId="0" xfId="0" applyFont="1" applyFill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49" fontId="4" fillId="46" borderId="10" xfId="0" applyNumberFormat="1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165" fontId="4" fillId="46" borderId="10" xfId="0" applyNumberFormat="1" applyFont="1" applyFill="1" applyBorder="1" applyAlignment="1">
      <alignment vertical="center" wrapText="1"/>
    </xf>
    <xf numFmtId="1" fontId="5" fillId="38" borderId="16" xfId="0" applyNumberFormat="1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165" fontId="4" fillId="40" borderId="17" xfId="0" applyNumberFormat="1" applyFont="1" applyFill="1" applyBorder="1" applyAlignment="1">
      <alignment/>
    </xf>
    <xf numFmtId="165" fontId="4" fillId="40" borderId="1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7" fontId="5" fillId="0" borderId="14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5" fontId="5" fillId="0" borderId="17" xfId="0" applyNumberFormat="1" applyFont="1" applyFill="1" applyBorder="1" applyAlignment="1">
      <alignment/>
    </xf>
    <xf numFmtId="167" fontId="5" fillId="0" borderId="16" xfId="0" applyNumberFormat="1" applyFon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5" fillId="0" borderId="16" xfId="0" applyNumberFormat="1" applyFont="1" applyFill="1" applyBorder="1" applyAlignment="1">
      <alignment/>
    </xf>
    <xf numFmtId="167" fontId="5" fillId="0" borderId="17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Fill="1" applyBorder="1" applyAlignment="1">
      <alignment horizontal="left"/>
    </xf>
    <xf numFmtId="49" fontId="5" fillId="0" borderId="28" xfId="0" applyNumberFormat="1" applyFont="1" applyFill="1" applyBorder="1" applyAlignment="1">
      <alignment/>
    </xf>
    <xf numFmtId="167" fontId="5" fillId="38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65" fontId="28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49" fontId="5" fillId="0" borderId="16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167" fontId="17" fillId="0" borderId="0" xfId="0" applyNumberFormat="1" applyFont="1" applyBorder="1" applyAlignment="1">
      <alignment/>
    </xf>
    <xf numFmtId="49" fontId="4" fillId="46" borderId="29" xfId="0" applyNumberFormat="1" applyFont="1" applyFill="1" applyBorder="1" applyAlignment="1">
      <alignment horizontal="center" vertical="center"/>
    </xf>
    <xf numFmtId="0" fontId="4" fillId="46" borderId="29" xfId="0" applyFont="1" applyFill="1" applyBorder="1" applyAlignment="1">
      <alignment horizontal="center" vertical="center"/>
    </xf>
    <xf numFmtId="170" fontId="4" fillId="46" borderId="10" xfId="0" applyNumberFormat="1" applyFont="1" applyFill="1" applyBorder="1" applyAlignment="1">
      <alignment vertical="center" wrapText="1"/>
    </xf>
    <xf numFmtId="170" fontId="4" fillId="46" borderId="11" xfId="0" applyNumberFormat="1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/>
    </xf>
    <xf numFmtId="170" fontId="5" fillId="0" borderId="10" xfId="0" applyNumberFormat="1" applyFont="1" applyFill="1" applyBorder="1" applyAlignment="1">
      <alignment horizontal="right"/>
    </xf>
    <xf numFmtId="170" fontId="4" fillId="40" borderId="16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3" fontId="4" fillId="37" borderId="29" xfId="0" applyNumberFormat="1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/>
    </xf>
    <xf numFmtId="0" fontId="4" fillId="47" borderId="10" xfId="0" applyFont="1" applyFill="1" applyBorder="1" applyAlignment="1">
      <alignment/>
    </xf>
    <xf numFmtId="165" fontId="4" fillId="47" borderId="10" xfId="0" applyNumberFormat="1" applyFont="1" applyFill="1" applyBorder="1" applyAlignment="1">
      <alignment/>
    </xf>
    <xf numFmtId="165" fontId="4" fillId="47" borderId="11" xfId="0" applyNumberFormat="1" applyFont="1" applyFill="1" applyBorder="1" applyAlignment="1">
      <alignment/>
    </xf>
    <xf numFmtId="165" fontId="5" fillId="37" borderId="10" xfId="0" applyNumberFormat="1" applyFont="1" applyFill="1" applyBorder="1" applyAlignment="1">
      <alignment/>
    </xf>
    <xf numFmtId="165" fontId="5" fillId="37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65" fontId="5" fillId="35" borderId="10" xfId="0" applyNumberFormat="1" applyFont="1" applyFill="1" applyBorder="1" applyAlignment="1">
      <alignment/>
    </xf>
    <xf numFmtId="165" fontId="5" fillId="35" borderId="1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3" fontId="4" fillId="48" borderId="10" xfId="0" applyNumberFormat="1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0" fontId="5" fillId="42" borderId="10" xfId="0" applyFont="1" applyFill="1" applyBorder="1" applyAlignment="1">
      <alignment/>
    </xf>
    <xf numFmtId="0" fontId="5" fillId="42" borderId="11" xfId="0" applyFont="1" applyFill="1" applyBorder="1" applyAlignment="1">
      <alignment/>
    </xf>
    <xf numFmtId="165" fontId="5" fillId="42" borderId="11" xfId="0" applyNumberFormat="1" applyFont="1" applyFill="1" applyBorder="1" applyAlignment="1">
      <alignment/>
    </xf>
    <xf numFmtId="165" fontId="5" fillId="42" borderId="10" xfId="0" applyNumberFormat="1" applyFont="1" applyFill="1" applyBorder="1" applyAlignment="1">
      <alignment/>
    </xf>
    <xf numFmtId="165" fontId="5" fillId="38" borderId="10" xfId="0" applyNumberFormat="1" applyFont="1" applyFill="1" applyBorder="1" applyAlignment="1">
      <alignment/>
    </xf>
    <xf numFmtId="165" fontId="18" fillId="0" borderId="1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5" fillId="39" borderId="10" xfId="0" applyNumberFormat="1" applyFont="1" applyFill="1" applyBorder="1" applyAlignment="1">
      <alignment horizontal="center"/>
    </xf>
    <xf numFmtId="165" fontId="5" fillId="39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4" fillId="21" borderId="13" xfId="0" applyFont="1" applyFill="1" applyBorder="1" applyAlignment="1">
      <alignment horizontal="center" vertical="center"/>
    </xf>
    <xf numFmtId="165" fontId="4" fillId="21" borderId="10" xfId="0" applyNumberFormat="1" applyFont="1" applyFill="1" applyBorder="1" applyAlignment="1">
      <alignment horizontal="center"/>
    </xf>
    <xf numFmtId="165" fontId="4" fillId="21" borderId="30" xfId="0" applyNumberFormat="1" applyFont="1" applyFill="1" applyBorder="1" applyAlignment="1">
      <alignment horizontal="center" vertical="center" wrapText="1"/>
    </xf>
    <xf numFmtId="3" fontId="4" fillId="21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21" borderId="10" xfId="0" applyFont="1" applyFill="1" applyBorder="1" applyAlignment="1">
      <alignment horizontal="center" vertical="center" wrapText="1"/>
    </xf>
    <xf numFmtId="165" fontId="4" fillId="21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4" fillId="21" borderId="10" xfId="0" applyFont="1" applyFill="1" applyBorder="1" applyAlignment="1">
      <alignment horizontal="center" vertical="center"/>
    </xf>
    <xf numFmtId="165" fontId="4" fillId="21" borderId="11" xfId="0" applyNumberFormat="1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5" fillId="21" borderId="0" xfId="0" applyFont="1" applyFill="1" applyBorder="1" applyAlignment="1">
      <alignment/>
    </xf>
    <xf numFmtId="49" fontId="4" fillId="40" borderId="11" xfId="0" applyNumberFormat="1" applyFont="1" applyFill="1" applyBorder="1" applyAlignment="1">
      <alignment/>
    </xf>
    <xf numFmtId="49" fontId="5" fillId="21" borderId="11" xfId="0" applyNumberFormat="1" applyFont="1" applyFill="1" applyBorder="1" applyAlignment="1">
      <alignment/>
    </xf>
    <xf numFmtId="0" fontId="5" fillId="21" borderId="11" xfId="0" applyFont="1" applyFill="1" applyBorder="1" applyAlignment="1">
      <alignment horizontal="left"/>
    </xf>
    <xf numFmtId="49" fontId="5" fillId="41" borderId="11" xfId="0" applyNumberFormat="1" applyFont="1" applyFill="1" applyBorder="1" applyAlignment="1">
      <alignment/>
    </xf>
    <xf numFmtId="49" fontId="4" fillId="42" borderId="11" xfId="0" applyNumberFormat="1" applyFont="1" applyFill="1" applyBorder="1" applyAlignment="1">
      <alignment/>
    </xf>
    <xf numFmtId="3" fontId="4" fillId="49" borderId="10" xfId="0" applyNumberFormat="1" applyFont="1" applyFill="1" applyBorder="1" applyAlignment="1">
      <alignment horizontal="center" vertical="center" wrapText="1"/>
    </xf>
    <xf numFmtId="165" fontId="16" fillId="37" borderId="10" xfId="0" applyNumberFormat="1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left"/>
    </xf>
    <xf numFmtId="49" fontId="4" fillId="37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/>
    </xf>
    <xf numFmtId="167" fontId="4" fillId="37" borderId="10" xfId="0" applyNumberFormat="1" applyFont="1" applyFill="1" applyBorder="1" applyAlignment="1">
      <alignment horizontal="center" vertical="center"/>
    </xf>
    <xf numFmtId="165" fontId="4" fillId="37" borderId="16" xfId="0" applyNumberFormat="1" applyFont="1" applyFill="1" applyBorder="1" applyAlignment="1">
      <alignment horizontal="center"/>
    </xf>
    <xf numFmtId="165" fontId="4" fillId="37" borderId="10" xfId="0" applyNumberFormat="1" applyFont="1" applyFill="1" applyBorder="1" applyAlignment="1">
      <alignment horizontal="center"/>
    </xf>
    <xf numFmtId="49" fontId="5" fillId="21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21" borderId="1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Border="1" applyAlignment="1">
      <alignment/>
    </xf>
    <xf numFmtId="49" fontId="4" fillId="40" borderId="10" xfId="0" applyNumberFormat="1" applyFont="1" applyFill="1" applyBorder="1" applyAlignment="1">
      <alignment/>
    </xf>
    <xf numFmtId="0" fontId="5" fillId="21" borderId="31" xfId="0" applyFont="1" applyFill="1" applyBorder="1" applyAlignment="1">
      <alignment/>
    </xf>
    <xf numFmtId="0" fontId="5" fillId="41" borderId="11" xfId="0" applyFont="1" applyFill="1" applyBorder="1" applyAlignment="1">
      <alignment/>
    </xf>
    <xf numFmtId="0" fontId="5" fillId="21" borderId="11" xfId="0" applyFont="1" applyFill="1" applyBorder="1" applyAlignment="1">
      <alignment/>
    </xf>
    <xf numFmtId="49" fontId="4" fillId="39" borderId="11" xfId="0" applyNumberFormat="1" applyFont="1" applyFill="1" applyBorder="1" applyAlignment="1">
      <alignment horizontal="left" vertical="center"/>
    </xf>
    <xf numFmtId="165" fontId="16" fillId="37" borderId="1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21" borderId="11" xfId="0" applyNumberFormat="1" applyFont="1" applyFill="1" applyBorder="1" applyAlignment="1">
      <alignment/>
    </xf>
    <xf numFmtId="49" fontId="4" fillId="41" borderId="11" xfId="0" applyNumberFormat="1" applyFont="1" applyFill="1" applyBorder="1" applyAlignment="1">
      <alignment/>
    </xf>
    <xf numFmtId="49" fontId="4" fillId="40" borderId="14" xfId="0" applyNumberFormat="1" applyFont="1" applyFill="1" applyBorder="1" applyAlignment="1">
      <alignment/>
    </xf>
    <xf numFmtId="49" fontId="4" fillId="42" borderId="17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top" wrapText="1"/>
    </xf>
    <xf numFmtId="49" fontId="4" fillId="40" borderId="16" xfId="0" applyNumberFormat="1" applyFont="1" applyFill="1" applyBorder="1" applyAlignment="1">
      <alignment/>
    </xf>
    <xf numFmtId="0" fontId="27" fillId="0" borderId="0" xfId="0" applyFont="1" applyBorder="1" applyAlignment="1">
      <alignment vertical="top"/>
    </xf>
    <xf numFmtId="49" fontId="4" fillId="40" borderId="23" xfId="0" applyNumberFormat="1" applyFont="1" applyFill="1" applyBorder="1" applyAlignment="1">
      <alignment/>
    </xf>
    <xf numFmtId="165" fontId="4" fillId="37" borderId="17" xfId="0" applyNumberFormat="1" applyFont="1" applyFill="1" applyBorder="1" applyAlignment="1">
      <alignment horizontal="center"/>
    </xf>
    <xf numFmtId="49" fontId="4" fillId="37" borderId="13" xfId="0" applyNumberFormat="1" applyFont="1" applyFill="1" applyBorder="1" applyAlignment="1">
      <alignment horizontal="center" vertical="center"/>
    </xf>
    <xf numFmtId="49" fontId="4" fillId="37" borderId="13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/>
    </xf>
    <xf numFmtId="0" fontId="5" fillId="41" borderId="27" xfId="0" applyFont="1" applyFill="1" applyBorder="1" applyAlignment="1">
      <alignment horizontal="left"/>
    </xf>
    <xf numFmtId="49" fontId="4" fillId="46" borderId="11" xfId="0" applyNumberFormat="1" applyFont="1" applyFill="1" applyBorder="1" applyAlignment="1">
      <alignment horizontal="left" vertical="center" wrapText="1"/>
    </xf>
    <xf numFmtId="49" fontId="4" fillId="40" borderId="17" xfId="0" applyNumberFormat="1" applyFont="1" applyFill="1" applyBorder="1" applyAlignment="1">
      <alignment/>
    </xf>
    <xf numFmtId="165" fontId="4" fillId="37" borderId="10" xfId="0" applyNumberFormat="1" applyFont="1" applyFill="1" applyBorder="1" applyAlignment="1">
      <alignment horizontal="center" vertical="center"/>
    </xf>
    <xf numFmtId="165" fontId="4" fillId="37" borderId="11" xfId="0" applyNumberFormat="1" applyFont="1" applyFill="1" applyBorder="1" applyAlignment="1">
      <alignment horizontal="center"/>
    </xf>
    <xf numFmtId="49" fontId="4" fillId="46" borderId="1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7" fontId="17" fillId="0" borderId="0" xfId="0" applyNumberFormat="1" applyFont="1" applyBorder="1" applyAlignment="1">
      <alignment/>
    </xf>
    <xf numFmtId="49" fontId="4" fillId="46" borderId="10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/>
    </xf>
    <xf numFmtId="165" fontId="4" fillId="37" borderId="13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/>
    </xf>
    <xf numFmtId="49" fontId="29" fillId="0" borderId="19" xfId="0" applyNumberFormat="1" applyFont="1" applyFill="1" applyBorder="1" applyAlignment="1">
      <alignment horizontal="center" vertical="center"/>
    </xf>
    <xf numFmtId="49" fontId="4" fillId="48" borderId="16" xfId="0" applyNumberFormat="1" applyFont="1" applyFill="1" applyBorder="1" applyAlignment="1">
      <alignment horizontal="center" vertical="center"/>
    </xf>
    <xf numFmtId="0" fontId="31" fillId="48" borderId="16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vertical="center"/>
    </xf>
    <xf numFmtId="165" fontId="4" fillId="48" borderId="10" xfId="0" applyNumberFormat="1" applyFon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_BuiltIn_Neutrálna 1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950E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9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8" sqref="B18"/>
    </sheetView>
  </sheetViews>
  <sheetFormatPr defaultColWidth="11.57421875" defaultRowHeight="12.75"/>
  <cols>
    <col min="1" max="1" width="7.7109375" style="0" customWidth="1"/>
    <col min="2" max="2" width="57.851562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>
        <v>1151</v>
      </c>
      <c r="B3" t="s">
        <v>2</v>
      </c>
    </row>
    <row r="4" spans="1:2" ht="12.75">
      <c r="A4" s="2">
        <v>1152</v>
      </c>
      <c r="B4" t="s">
        <v>3</v>
      </c>
    </row>
    <row r="5" spans="1:2" ht="12.75">
      <c r="A5" s="2">
        <v>1161</v>
      </c>
      <c r="B5" t="s">
        <v>4</v>
      </c>
    </row>
    <row r="6" spans="1:2" ht="12.75">
      <c r="A6" s="2">
        <v>1162</v>
      </c>
      <c r="B6" t="s">
        <v>5</v>
      </c>
    </row>
    <row r="7" spans="1:2" ht="12.75">
      <c r="A7" s="2">
        <v>41</v>
      </c>
      <c r="B7" t="s">
        <v>6</v>
      </c>
    </row>
    <row r="8" spans="1:2" ht="12.75">
      <c r="A8" s="2">
        <v>42</v>
      </c>
      <c r="B8" t="s">
        <v>7</v>
      </c>
    </row>
    <row r="9" spans="1:2" ht="12.75">
      <c r="A9" s="2">
        <v>43</v>
      </c>
      <c r="B9" t="s">
        <v>8</v>
      </c>
    </row>
    <row r="10" spans="1:2" ht="12.75">
      <c r="A10" s="2">
        <v>51</v>
      </c>
      <c r="B10" t="s">
        <v>9</v>
      </c>
    </row>
    <row r="11" spans="1:2" ht="12.75">
      <c r="A11" s="2">
        <v>52</v>
      </c>
      <c r="B11" t="s">
        <v>10</v>
      </c>
    </row>
    <row r="12" spans="1:2" ht="12.75">
      <c r="A12" s="2">
        <v>71</v>
      </c>
      <c r="B12" t="s">
        <v>11</v>
      </c>
    </row>
    <row r="14" spans="1:3" ht="24.75" customHeight="1">
      <c r="A14" s="377" t="s">
        <v>12</v>
      </c>
      <c r="B14" s="377"/>
      <c r="C14" s="377"/>
    </row>
  </sheetData>
  <sheetProtection selectLockedCells="1" selectUnlockedCells="1"/>
  <mergeCells count="1">
    <mergeCell ref="A14:C1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8"/>
  <sheetViews>
    <sheetView zoomScale="120" zoomScaleNormal="120" zoomScalePageLayoutView="0" workbookViewId="0" topLeftCell="E1">
      <selection activeCell="L5" sqref="L5:L6"/>
    </sheetView>
  </sheetViews>
  <sheetFormatPr defaultColWidth="11.57421875" defaultRowHeight="12.75"/>
  <cols>
    <col min="1" max="1" width="5.140625" style="0" customWidth="1"/>
    <col min="2" max="2" width="6.57421875" style="0" customWidth="1"/>
    <col min="3" max="3" width="5.8515625" style="0" customWidth="1"/>
    <col min="4" max="4" width="7.7109375" style="0" customWidth="1"/>
    <col min="5" max="5" width="7.57421875" style="0" customWidth="1"/>
    <col min="6" max="6" width="37.57421875" style="0" customWidth="1"/>
    <col min="7" max="7" width="10.28125" style="0" customWidth="1"/>
    <col min="8" max="9" width="10.421875" style="0" customWidth="1"/>
    <col min="10" max="10" width="9.7109375" style="0" customWidth="1"/>
    <col min="11" max="11" width="10.421875" style="0" customWidth="1"/>
    <col min="12" max="12" width="12.140625" style="0" customWidth="1"/>
    <col min="13" max="13" width="2.57421875" style="0" customWidth="1"/>
  </cols>
  <sheetData>
    <row r="1" spans="1:12" ht="20.25" customHeight="1">
      <c r="A1" s="419" t="s">
        <v>335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147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403"/>
      <c r="B3" s="403" t="s">
        <v>72</v>
      </c>
      <c r="C3" s="404" t="s">
        <v>73</v>
      </c>
      <c r="D3" s="404"/>
      <c r="E3" s="405" t="s">
        <v>74</v>
      </c>
      <c r="F3" s="405"/>
      <c r="G3" s="406" t="s">
        <v>75</v>
      </c>
      <c r="H3" s="406"/>
      <c r="I3" s="406"/>
      <c r="J3" s="406"/>
      <c r="K3" s="406"/>
      <c r="L3" s="406"/>
    </row>
    <row r="4" spans="1:12" ht="12.75">
      <c r="A4" s="403"/>
      <c r="B4" s="403"/>
      <c r="C4" s="403"/>
      <c r="D4" s="404"/>
      <c r="E4" s="405"/>
      <c r="F4" s="405"/>
      <c r="G4" s="408" t="s">
        <v>18</v>
      </c>
      <c r="H4" s="408"/>
      <c r="I4" s="408"/>
      <c r="J4" s="408" t="s">
        <v>25</v>
      </c>
      <c r="K4" s="408"/>
      <c r="L4" s="408"/>
    </row>
    <row r="5" spans="1:12" ht="12.75" customHeight="1">
      <c r="A5" s="403"/>
      <c r="B5" s="403"/>
      <c r="C5" s="403"/>
      <c r="D5" s="404"/>
      <c r="E5" s="405"/>
      <c r="F5" s="405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42" customHeight="1">
      <c r="A6" s="403"/>
      <c r="B6" s="403"/>
      <c r="C6" s="403"/>
      <c r="D6" s="404"/>
      <c r="E6" s="405"/>
      <c r="F6" s="405"/>
      <c r="G6" s="400"/>
      <c r="H6" s="400"/>
      <c r="I6" s="399"/>
      <c r="J6" s="400"/>
      <c r="K6" s="400"/>
      <c r="L6" s="399"/>
    </row>
    <row r="7" spans="1:12" ht="26.25" customHeight="1">
      <c r="A7" s="97"/>
      <c r="B7" s="98"/>
      <c r="C7" s="401" t="s">
        <v>336</v>
      </c>
      <c r="D7" s="401"/>
      <c r="E7" s="401"/>
      <c r="F7" s="401"/>
      <c r="G7" s="99">
        <f aca="true" t="shared" si="0" ref="G7:L7">G8</f>
        <v>1703.9</v>
      </c>
      <c r="H7" s="99">
        <f t="shared" si="0"/>
        <v>1698.2</v>
      </c>
      <c r="I7" s="135">
        <f t="shared" si="0"/>
        <v>1702.2</v>
      </c>
      <c r="J7" s="99">
        <f t="shared" si="0"/>
        <v>0</v>
      </c>
      <c r="K7" s="99">
        <f t="shared" si="0"/>
        <v>1.8</v>
      </c>
      <c r="L7" s="135">
        <f t="shared" si="0"/>
        <v>0</v>
      </c>
    </row>
    <row r="8" spans="1:12" ht="12.75">
      <c r="A8" s="80">
        <v>1</v>
      </c>
      <c r="B8" s="101"/>
      <c r="C8" s="102" t="s">
        <v>122</v>
      </c>
      <c r="D8" s="394" t="s">
        <v>123</v>
      </c>
      <c r="E8" s="394"/>
      <c r="F8" s="394"/>
      <c r="G8" s="104">
        <f>SUM(G9+G112+G140+G176+G199+G179)</f>
        <v>1703.9</v>
      </c>
      <c r="H8" s="104">
        <f>SUM(H9+H112+H140+H176+H199+H179)</f>
        <v>1698.2</v>
      </c>
      <c r="I8" s="160">
        <f>SUM(I9+I112+I140+I176+I199+I179)</f>
        <v>1702.2</v>
      </c>
      <c r="J8" s="104">
        <v>0</v>
      </c>
      <c r="K8" s="104">
        <f>SUM(K9+K112+K140+K176+K199+K179)</f>
        <v>1.8</v>
      </c>
      <c r="L8" s="160">
        <f>SUM(L9+L112+L140+L176+L199+L179)</f>
        <v>0</v>
      </c>
    </row>
    <row r="9" spans="1:12" ht="12.75">
      <c r="A9" s="80">
        <f aca="true" t="shared" si="1" ref="A9:A33">1+A8</f>
        <v>2</v>
      </c>
      <c r="B9" s="101"/>
      <c r="C9" s="105"/>
      <c r="D9" s="202" t="s">
        <v>337</v>
      </c>
      <c r="E9" s="421" t="s">
        <v>338</v>
      </c>
      <c r="F9" s="421"/>
      <c r="G9" s="203">
        <f aca="true" t="shared" si="2" ref="G9:L9">SUM(G10+G45+G79)</f>
        <v>238.5</v>
      </c>
      <c r="H9" s="203">
        <f t="shared" si="2"/>
        <v>235.89999999999995</v>
      </c>
      <c r="I9" s="204">
        <f t="shared" si="2"/>
        <v>238.89999999999998</v>
      </c>
      <c r="J9" s="203">
        <f t="shared" si="2"/>
        <v>0</v>
      </c>
      <c r="K9" s="203">
        <f t="shared" si="2"/>
        <v>0</v>
      </c>
      <c r="L9" s="204">
        <f t="shared" si="2"/>
        <v>0</v>
      </c>
    </row>
    <row r="10" spans="1:12" ht="12.75">
      <c r="A10" s="80">
        <f t="shared" si="1"/>
        <v>3</v>
      </c>
      <c r="B10" s="101"/>
      <c r="C10" s="105"/>
      <c r="D10" s="105"/>
      <c r="E10" s="397" t="s">
        <v>339</v>
      </c>
      <c r="F10" s="397"/>
      <c r="G10" s="120">
        <f aca="true" t="shared" si="3" ref="G10:L10">SUM(G11:G44)</f>
        <v>32.900000000000006</v>
      </c>
      <c r="H10" s="120">
        <f t="shared" si="3"/>
        <v>32.90000000000001</v>
      </c>
      <c r="I10" s="141">
        <f t="shared" si="3"/>
        <v>35.42500000000001</v>
      </c>
      <c r="J10" s="120">
        <f t="shared" si="3"/>
        <v>0</v>
      </c>
      <c r="K10" s="120">
        <f t="shared" si="3"/>
        <v>0</v>
      </c>
      <c r="L10" s="141">
        <f t="shared" si="3"/>
        <v>0</v>
      </c>
    </row>
    <row r="11" spans="1:12" ht="12.75" customHeight="1">
      <c r="A11" s="80">
        <f t="shared" si="1"/>
        <v>4</v>
      </c>
      <c r="B11" s="101">
        <v>41</v>
      </c>
      <c r="C11" s="105"/>
      <c r="D11" s="105"/>
      <c r="E11" s="105" t="s">
        <v>85</v>
      </c>
      <c r="F11" s="109" t="s">
        <v>86</v>
      </c>
      <c r="G11" s="110">
        <v>16.9</v>
      </c>
      <c r="H11" s="110">
        <v>16.5</v>
      </c>
      <c r="I11" s="110">
        <v>16.8</v>
      </c>
      <c r="J11" s="110"/>
      <c r="K11" s="110"/>
      <c r="L11" s="142"/>
    </row>
    <row r="12" spans="1:12" ht="12.75">
      <c r="A12" s="80">
        <f t="shared" si="1"/>
        <v>5</v>
      </c>
      <c r="B12" s="101">
        <v>41</v>
      </c>
      <c r="C12" s="105"/>
      <c r="D12" s="105"/>
      <c r="E12" s="105" t="s">
        <v>87</v>
      </c>
      <c r="F12" s="109" t="s">
        <v>88</v>
      </c>
      <c r="G12" s="110">
        <v>0.30000000000000004</v>
      </c>
      <c r="H12" s="110">
        <v>0</v>
      </c>
      <c r="I12" s="110">
        <v>0.1</v>
      </c>
      <c r="J12" s="110"/>
      <c r="K12" s="110"/>
      <c r="L12" s="142"/>
    </row>
    <row r="13" spans="1:12" ht="12.75">
      <c r="A13" s="80">
        <f t="shared" si="1"/>
        <v>6</v>
      </c>
      <c r="B13" s="101">
        <v>41</v>
      </c>
      <c r="C13" s="105"/>
      <c r="D13" s="105"/>
      <c r="E13" s="105" t="s">
        <v>218</v>
      </c>
      <c r="F13" s="109" t="s">
        <v>219</v>
      </c>
      <c r="G13" s="110">
        <v>0.4</v>
      </c>
      <c r="H13" s="110">
        <v>0.8</v>
      </c>
      <c r="I13" s="110">
        <v>0.8</v>
      </c>
      <c r="J13" s="110"/>
      <c r="K13" s="110"/>
      <c r="L13" s="142"/>
    </row>
    <row r="14" spans="1:12" ht="12.75">
      <c r="A14" s="80">
        <f t="shared" si="1"/>
        <v>7</v>
      </c>
      <c r="B14" s="101">
        <v>41</v>
      </c>
      <c r="C14" s="105"/>
      <c r="D14" s="105"/>
      <c r="E14" s="105" t="s">
        <v>89</v>
      </c>
      <c r="F14" s="109" t="s">
        <v>90</v>
      </c>
      <c r="G14" s="110">
        <v>0</v>
      </c>
      <c r="H14" s="110">
        <v>0</v>
      </c>
      <c r="I14" s="110">
        <v>0</v>
      </c>
      <c r="J14" s="110"/>
      <c r="K14" s="110"/>
      <c r="L14" s="142"/>
    </row>
    <row r="15" spans="1:12" ht="12.75">
      <c r="A15" s="80">
        <f t="shared" si="1"/>
        <v>8</v>
      </c>
      <c r="B15" s="101">
        <v>41</v>
      </c>
      <c r="C15" s="105"/>
      <c r="D15" s="105"/>
      <c r="E15" s="105" t="s">
        <v>91</v>
      </c>
      <c r="F15" s="109" t="s">
        <v>92</v>
      </c>
      <c r="G15" s="110">
        <v>1.5</v>
      </c>
      <c r="H15" s="110">
        <v>1.6</v>
      </c>
      <c r="I15" s="110">
        <v>1.6</v>
      </c>
      <c r="J15" s="110"/>
      <c r="K15" s="110"/>
      <c r="L15" s="142"/>
    </row>
    <row r="16" spans="1:12" ht="12.75">
      <c r="A16" s="80">
        <f t="shared" si="1"/>
        <v>9</v>
      </c>
      <c r="B16" s="101">
        <v>41</v>
      </c>
      <c r="C16" s="105"/>
      <c r="D16" s="105"/>
      <c r="E16" s="105" t="s">
        <v>187</v>
      </c>
      <c r="F16" s="109" t="s">
        <v>188</v>
      </c>
      <c r="G16" s="110">
        <v>0.2</v>
      </c>
      <c r="H16" s="110">
        <v>0.2</v>
      </c>
      <c r="I16" s="110">
        <v>0.2</v>
      </c>
      <c r="J16" s="110"/>
      <c r="K16" s="110"/>
      <c r="L16" s="142"/>
    </row>
    <row r="17" spans="1:12" ht="12.75">
      <c r="A17" s="80">
        <f t="shared" si="1"/>
        <v>10</v>
      </c>
      <c r="B17" s="101">
        <v>41</v>
      </c>
      <c r="C17" s="105"/>
      <c r="D17" s="105"/>
      <c r="E17" s="105" t="s">
        <v>93</v>
      </c>
      <c r="F17" s="109" t="s">
        <v>94</v>
      </c>
      <c r="G17" s="110">
        <v>0.2</v>
      </c>
      <c r="H17" s="110">
        <v>0.3</v>
      </c>
      <c r="I17" s="110">
        <v>0.3</v>
      </c>
      <c r="J17" s="110"/>
      <c r="K17" s="110"/>
      <c r="L17" s="142"/>
    </row>
    <row r="18" spans="1:12" ht="12.75">
      <c r="A18" s="80">
        <f t="shared" si="1"/>
        <v>11</v>
      </c>
      <c r="B18" s="101">
        <v>41</v>
      </c>
      <c r="C18" s="105"/>
      <c r="D18" s="105"/>
      <c r="E18" s="105" t="s">
        <v>95</v>
      </c>
      <c r="F18" s="109" t="s">
        <v>96</v>
      </c>
      <c r="G18" s="110">
        <v>2.2</v>
      </c>
      <c r="H18" s="110">
        <v>2.4</v>
      </c>
      <c r="I18" s="110">
        <v>2.4</v>
      </c>
      <c r="J18" s="110"/>
      <c r="K18" s="110"/>
      <c r="L18" s="142"/>
    </row>
    <row r="19" spans="1:12" ht="12.75">
      <c r="A19" s="80">
        <f t="shared" si="1"/>
        <v>12</v>
      </c>
      <c r="B19" s="101">
        <v>41</v>
      </c>
      <c r="C19" s="105"/>
      <c r="D19" s="105"/>
      <c r="E19" s="105" t="s">
        <v>97</v>
      </c>
      <c r="F19" s="109" t="s">
        <v>98</v>
      </c>
      <c r="G19" s="110">
        <v>0.2</v>
      </c>
      <c r="H19" s="110">
        <v>0.2</v>
      </c>
      <c r="I19" s="110">
        <v>0.2</v>
      </c>
      <c r="J19" s="110"/>
      <c r="K19" s="110"/>
      <c r="L19" s="142"/>
    </row>
    <row r="20" spans="1:12" ht="12.75">
      <c r="A20" s="80">
        <f t="shared" si="1"/>
        <v>13</v>
      </c>
      <c r="B20" s="101">
        <v>41</v>
      </c>
      <c r="C20" s="105"/>
      <c r="D20" s="105"/>
      <c r="E20" s="105" t="s">
        <v>99</v>
      </c>
      <c r="F20" s="109" t="s">
        <v>100</v>
      </c>
      <c r="G20" s="110">
        <v>0.4</v>
      </c>
      <c r="H20" s="110">
        <v>0.6</v>
      </c>
      <c r="I20" s="110">
        <v>0.6</v>
      </c>
      <c r="J20" s="110"/>
      <c r="K20" s="110"/>
      <c r="L20" s="142"/>
    </row>
    <row r="21" spans="1:12" ht="12.75">
      <c r="A21" s="80">
        <f t="shared" si="1"/>
        <v>14</v>
      </c>
      <c r="B21" s="101">
        <v>41</v>
      </c>
      <c r="C21" s="105"/>
      <c r="D21" s="105"/>
      <c r="E21" s="105" t="s">
        <v>101</v>
      </c>
      <c r="F21" s="109" t="s">
        <v>102</v>
      </c>
      <c r="G21" s="110">
        <v>0.2</v>
      </c>
      <c r="H21" s="110">
        <v>0.2</v>
      </c>
      <c r="I21" s="110">
        <v>0.2</v>
      </c>
      <c r="J21" s="110"/>
      <c r="K21" s="110"/>
      <c r="L21" s="142"/>
    </row>
    <row r="22" spans="1:12" ht="12.75">
      <c r="A22" s="80">
        <f t="shared" si="1"/>
        <v>15</v>
      </c>
      <c r="B22" s="101">
        <v>41</v>
      </c>
      <c r="C22" s="105"/>
      <c r="D22" s="105"/>
      <c r="E22" s="105" t="s">
        <v>105</v>
      </c>
      <c r="F22" s="109" t="s">
        <v>106</v>
      </c>
      <c r="G22" s="110">
        <v>0.7</v>
      </c>
      <c r="H22" s="110">
        <v>0.8</v>
      </c>
      <c r="I22" s="110">
        <v>0.8</v>
      </c>
      <c r="J22" s="110"/>
      <c r="K22" s="110"/>
      <c r="L22" s="142"/>
    </row>
    <row r="23" spans="1:12" ht="15">
      <c r="A23" s="80">
        <f t="shared" si="1"/>
        <v>16</v>
      </c>
      <c r="B23" s="101"/>
      <c r="C23" s="105"/>
      <c r="D23" s="105"/>
      <c r="E23" s="114" t="s">
        <v>169</v>
      </c>
      <c r="F23" s="115" t="s">
        <v>281</v>
      </c>
      <c r="G23" s="116">
        <v>6</v>
      </c>
      <c r="H23" s="116">
        <v>5</v>
      </c>
      <c r="I23" s="205">
        <v>5</v>
      </c>
      <c r="J23" s="110"/>
      <c r="K23" s="110"/>
      <c r="L23" s="142"/>
    </row>
    <row r="24" spans="1:12" ht="15">
      <c r="A24" s="80">
        <f t="shared" si="1"/>
        <v>17</v>
      </c>
      <c r="B24" s="101">
        <v>41</v>
      </c>
      <c r="C24" s="105"/>
      <c r="D24" s="105"/>
      <c r="E24" s="114" t="s">
        <v>172</v>
      </c>
      <c r="F24" s="115" t="s">
        <v>173</v>
      </c>
      <c r="G24" s="116">
        <v>0.3</v>
      </c>
      <c r="H24" s="116">
        <v>0.3</v>
      </c>
      <c r="I24" s="205">
        <v>0.5</v>
      </c>
      <c r="J24" s="110"/>
      <c r="K24" s="110"/>
      <c r="L24" s="142"/>
    </row>
    <row r="25" spans="1:12" ht="12.75">
      <c r="A25" s="80">
        <f t="shared" si="1"/>
        <v>18</v>
      </c>
      <c r="B25" s="101">
        <v>41</v>
      </c>
      <c r="C25" s="105"/>
      <c r="D25" s="105"/>
      <c r="E25" s="105" t="s">
        <v>174</v>
      </c>
      <c r="F25" s="109" t="s">
        <v>175</v>
      </c>
      <c r="G25" s="110">
        <v>0.5</v>
      </c>
      <c r="H25" s="110">
        <v>0.8</v>
      </c>
      <c r="I25" s="110">
        <v>0.8</v>
      </c>
      <c r="J25" s="110"/>
      <c r="K25" s="110"/>
      <c r="L25" s="142"/>
    </row>
    <row r="26" spans="1:12" ht="12.75">
      <c r="A26" s="80">
        <f t="shared" si="1"/>
        <v>19</v>
      </c>
      <c r="B26" s="101">
        <v>41</v>
      </c>
      <c r="C26" s="105"/>
      <c r="D26" s="105"/>
      <c r="E26" s="105" t="s">
        <v>195</v>
      </c>
      <c r="F26" s="109" t="s">
        <v>196</v>
      </c>
      <c r="G26" s="110">
        <v>0</v>
      </c>
      <c r="H26" s="110">
        <v>0</v>
      </c>
      <c r="I26" s="110">
        <v>0</v>
      </c>
      <c r="J26" s="110"/>
      <c r="K26" s="110"/>
      <c r="L26" s="142"/>
    </row>
    <row r="27" spans="1:12" ht="12.75">
      <c r="A27" s="80">
        <f t="shared" si="1"/>
        <v>20</v>
      </c>
      <c r="B27" s="101">
        <v>41</v>
      </c>
      <c r="C27" s="105"/>
      <c r="D27" s="105"/>
      <c r="E27" s="105" t="s">
        <v>113</v>
      </c>
      <c r="F27" s="109" t="s">
        <v>114</v>
      </c>
      <c r="G27" s="110">
        <v>0.8</v>
      </c>
      <c r="H27" s="110">
        <v>0.7</v>
      </c>
      <c r="I27" s="110">
        <v>0.7</v>
      </c>
      <c r="J27" s="110"/>
      <c r="K27" s="110"/>
      <c r="L27" s="142"/>
    </row>
    <row r="28" spans="1:12" ht="12.75">
      <c r="A28" s="80">
        <f t="shared" si="1"/>
        <v>21</v>
      </c>
      <c r="B28" s="101">
        <v>41</v>
      </c>
      <c r="C28" s="105"/>
      <c r="D28" s="105"/>
      <c r="E28" s="105" t="s">
        <v>227</v>
      </c>
      <c r="F28" s="109" t="s">
        <v>340</v>
      </c>
      <c r="G28" s="110">
        <v>0.4</v>
      </c>
      <c r="H28" s="110">
        <v>0.3</v>
      </c>
      <c r="I28" s="110">
        <v>0.4</v>
      </c>
      <c r="J28" s="110"/>
      <c r="K28" s="110"/>
      <c r="L28" s="142"/>
    </row>
    <row r="29" spans="1:12" ht="12.75">
      <c r="A29" s="80">
        <f t="shared" si="1"/>
        <v>22</v>
      </c>
      <c r="B29" s="101"/>
      <c r="C29" s="105"/>
      <c r="D29" s="105"/>
      <c r="E29" s="206" t="s">
        <v>227</v>
      </c>
      <c r="F29" s="207" t="s">
        <v>341</v>
      </c>
      <c r="G29" s="208">
        <v>0</v>
      </c>
      <c r="H29" s="208">
        <v>0</v>
      </c>
      <c r="I29" s="209" t="s">
        <v>342</v>
      </c>
      <c r="J29" s="110"/>
      <c r="K29" s="110"/>
      <c r="L29" s="142"/>
    </row>
    <row r="30" spans="1:12" ht="12.75">
      <c r="A30" s="80">
        <f t="shared" si="1"/>
        <v>23</v>
      </c>
      <c r="B30" s="101">
        <v>41</v>
      </c>
      <c r="C30" s="105"/>
      <c r="D30" s="105"/>
      <c r="E30" s="105" t="s">
        <v>197</v>
      </c>
      <c r="F30" s="109" t="s">
        <v>343</v>
      </c>
      <c r="G30" s="110">
        <v>0.1</v>
      </c>
      <c r="H30" s="110">
        <v>0.2</v>
      </c>
      <c r="I30" s="110">
        <v>0.2</v>
      </c>
      <c r="J30" s="110"/>
      <c r="K30" s="110"/>
      <c r="L30" s="142"/>
    </row>
    <row r="31" spans="1:12" ht="12.75">
      <c r="A31" s="80">
        <f t="shared" si="1"/>
        <v>24</v>
      </c>
      <c r="B31" s="101">
        <v>41</v>
      </c>
      <c r="C31" s="105"/>
      <c r="D31" s="105"/>
      <c r="E31" s="105" t="s">
        <v>325</v>
      </c>
      <c r="F31" s="109" t="s">
        <v>344</v>
      </c>
      <c r="G31" s="110">
        <v>0.5</v>
      </c>
      <c r="H31" s="110">
        <v>0.5</v>
      </c>
      <c r="I31" s="110">
        <v>0</v>
      </c>
      <c r="J31" s="110"/>
      <c r="K31" s="110"/>
      <c r="L31" s="142"/>
    </row>
    <row r="32" spans="1:12" ht="12.75">
      <c r="A32" s="80">
        <f t="shared" si="1"/>
        <v>25</v>
      </c>
      <c r="B32" s="101">
        <v>41</v>
      </c>
      <c r="C32" s="105"/>
      <c r="D32" s="105"/>
      <c r="E32" s="105" t="s">
        <v>325</v>
      </c>
      <c r="F32" s="109" t="s">
        <v>317</v>
      </c>
      <c r="G32" s="110">
        <v>0</v>
      </c>
      <c r="H32" s="110">
        <v>0</v>
      </c>
      <c r="I32" s="110">
        <v>0.1</v>
      </c>
      <c r="J32" s="110"/>
      <c r="K32" s="110"/>
      <c r="L32" s="142"/>
    </row>
    <row r="33" spans="1:12" ht="12.75">
      <c r="A33" s="80">
        <f t="shared" si="1"/>
        <v>26</v>
      </c>
      <c r="B33" s="101"/>
      <c r="C33" s="105"/>
      <c r="D33" s="105"/>
      <c r="E33" s="114" t="s">
        <v>248</v>
      </c>
      <c r="F33" s="115" t="s">
        <v>345</v>
      </c>
      <c r="G33" s="116">
        <v>0</v>
      </c>
      <c r="H33" s="116">
        <v>0.2</v>
      </c>
      <c r="I33" s="116">
        <v>1.425</v>
      </c>
      <c r="J33" s="110"/>
      <c r="K33" s="110"/>
      <c r="L33" s="142"/>
    </row>
    <row r="34" spans="1:12" ht="12.75">
      <c r="A34" s="80" t="e">
        <f>1+#REF!</f>
        <v>#REF!</v>
      </c>
      <c r="B34" s="101">
        <v>41</v>
      </c>
      <c r="C34" s="105"/>
      <c r="D34" s="105"/>
      <c r="E34" s="105" t="s">
        <v>131</v>
      </c>
      <c r="F34" s="109" t="s">
        <v>346</v>
      </c>
      <c r="G34" s="110">
        <v>0</v>
      </c>
      <c r="H34" s="110">
        <v>0.1</v>
      </c>
      <c r="I34" s="110">
        <v>0.1</v>
      </c>
      <c r="J34" s="110"/>
      <c r="K34" s="110"/>
      <c r="L34" s="142"/>
    </row>
    <row r="35" spans="1:12" ht="12.75">
      <c r="A35" s="80" t="e">
        <f aca="true" t="shared" si="4" ref="A35:A66">1+A34</f>
        <v>#REF!</v>
      </c>
      <c r="B35" s="101">
        <v>41</v>
      </c>
      <c r="C35" s="105"/>
      <c r="D35" s="105"/>
      <c r="E35" s="105" t="s">
        <v>347</v>
      </c>
      <c r="F35" s="109" t="s">
        <v>201</v>
      </c>
      <c r="G35" s="110">
        <v>0.4</v>
      </c>
      <c r="H35" s="110">
        <v>0.6</v>
      </c>
      <c r="I35" s="110">
        <v>1</v>
      </c>
      <c r="J35" s="110"/>
      <c r="K35" s="110"/>
      <c r="L35" s="142"/>
    </row>
    <row r="36" spans="1:12" ht="12.75">
      <c r="A36" s="80" t="e">
        <f t="shared" si="4"/>
        <v>#REF!</v>
      </c>
      <c r="B36" s="101">
        <v>41</v>
      </c>
      <c r="C36" s="105"/>
      <c r="D36" s="105"/>
      <c r="E36" s="105" t="s">
        <v>146</v>
      </c>
      <c r="F36" s="109" t="s">
        <v>348</v>
      </c>
      <c r="G36" s="110">
        <v>0.2</v>
      </c>
      <c r="H36" s="110">
        <v>0.1</v>
      </c>
      <c r="I36" s="110">
        <v>0.1</v>
      </c>
      <c r="J36" s="110"/>
      <c r="K36" s="110"/>
      <c r="L36" s="142"/>
    </row>
    <row r="37" spans="1:12" ht="12.75">
      <c r="A37" s="80" t="e">
        <f t="shared" si="4"/>
        <v>#REF!</v>
      </c>
      <c r="B37" s="101">
        <v>41</v>
      </c>
      <c r="C37" s="105"/>
      <c r="D37" s="105"/>
      <c r="E37" s="105" t="s">
        <v>111</v>
      </c>
      <c r="F37" s="109" t="s">
        <v>112</v>
      </c>
      <c r="G37" s="110">
        <v>0.1</v>
      </c>
      <c r="H37" s="110">
        <v>0.1</v>
      </c>
      <c r="I37" s="110">
        <v>0.1</v>
      </c>
      <c r="J37" s="110"/>
      <c r="K37" s="110"/>
      <c r="L37" s="142"/>
    </row>
    <row r="38" spans="1:12" ht="12.75">
      <c r="A38" s="80" t="e">
        <f t="shared" si="4"/>
        <v>#REF!</v>
      </c>
      <c r="B38" s="101">
        <v>41</v>
      </c>
      <c r="C38" s="105"/>
      <c r="D38" s="105"/>
      <c r="E38" s="105" t="s">
        <v>107</v>
      </c>
      <c r="F38" s="109" t="s">
        <v>108</v>
      </c>
      <c r="G38" s="110">
        <v>0.1</v>
      </c>
      <c r="H38" s="110">
        <v>0.2</v>
      </c>
      <c r="I38" s="110">
        <v>0.2</v>
      </c>
      <c r="J38" s="110"/>
      <c r="K38" s="110"/>
      <c r="L38" s="142"/>
    </row>
    <row r="39" spans="1:12" ht="12.75">
      <c r="A39" s="80" t="e">
        <f t="shared" si="4"/>
        <v>#REF!</v>
      </c>
      <c r="B39" s="101"/>
      <c r="C39" s="105"/>
      <c r="D39" s="105"/>
      <c r="E39" s="105" t="s">
        <v>199</v>
      </c>
      <c r="F39" s="109" t="s">
        <v>349</v>
      </c>
      <c r="G39" s="110">
        <v>0</v>
      </c>
      <c r="H39" s="110">
        <v>0</v>
      </c>
      <c r="I39" s="110">
        <v>0.2</v>
      </c>
      <c r="J39" s="110"/>
      <c r="K39" s="110"/>
      <c r="L39" s="142"/>
    </row>
    <row r="40" spans="1:12" ht="12.75">
      <c r="A40" s="80" t="e">
        <f t="shared" si="4"/>
        <v>#REF!</v>
      </c>
      <c r="B40" s="101">
        <v>41</v>
      </c>
      <c r="C40" s="105"/>
      <c r="D40" s="105"/>
      <c r="E40" s="105" t="s">
        <v>109</v>
      </c>
      <c r="F40" s="109" t="s">
        <v>110</v>
      </c>
      <c r="G40" s="110">
        <v>0.2</v>
      </c>
      <c r="H40" s="110">
        <v>0.2</v>
      </c>
      <c r="I40" s="110">
        <v>0.2</v>
      </c>
      <c r="J40" s="110"/>
      <c r="K40" s="110"/>
      <c r="L40" s="142"/>
    </row>
    <row r="41" spans="1:12" ht="12.75">
      <c r="A41" s="80" t="e">
        <f t="shared" si="4"/>
        <v>#REF!</v>
      </c>
      <c r="B41" s="101">
        <v>41</v>
      </c>
      <c r="C41" s="105"/>
      <c r="D41" s="105"/>
      <c r="E41" s="206" t="s">
        <v>350</v>
      </c>
      <c r="F41" s="207" t="s">
        <v>351</v>
      </c>
      <c r="G41" s="208">
        <v>0.1</v>
      </c>
      <c r="H41" s="208">
        <v>0</v>
      </c>
      <c r="I41" s="209">
        <v>0.4</v>
      </c>
      <c r="J41" s="110"/>
      <c r="K41" s="110"/>
      <c r="L41" s="142"/>
    </row>
    <row r="42" spans="1:12" ht="15">
      <c r="A42" s="80" t="e">
        <f t="shared" si="4"/>
        <v>#REF!</v>
      </c>
      <c r="B42" s="101">
        <v>43</v>
      </c>
      <c r="C42" s="105"/>
      <c r="D42" s="105"/>
      <c r="E42" s="206" t="s">
        <v>350</v>
      </c>
      <c r="F42" s="207" t="s">
        <v>352</v>
      </c>
      <c r="G42" s="208">
        <v>0</v>
      </c>
      <c r="H42" s="208">
        <v>0</v>
      </c>
      <c r="I42" s="210">
        <v>0</v>
      </c>
      <c r="J42" s="211"/>
      <c r="K42" s="211"/>
      <c r="L42" s="212"/>
    </row>
    <row r="43" spans="1:12" ht="15">
      <c r="A43" s="80" t="e">
        <f t="shared" si="4"/>
        <v>#REF!</v>
      </c>
      <c r="B43" s="101">
        <v>43</v>
      </c>
      <c r="C43" s="105"/>
      <c r="D43" s="105"/>
      <c r="E43" s="206" t="s">
        <v>350</v>
      </c>
      <c r="F43" s="207" t="s">
        <v>353</v>
      </c>
      <c r="G43" s="208">
        <v>0</v>
      </c>
      <c r="H43" s="208">
        <v>0</v>
      </c>
      <c r="I43" s="210">
        <v>0</v>
      </c>
      <c r="J43" s="211"/>
      <c r="K43" s="211"/>
      <c r="L43" s="212"/>
    </row>
    <row r="44" spans="1:12" ht="15">
      <c r="A44" s="80" t="e">
        <f t="shared" si="4"/>
        <v>#REF!</v>
      </c>
      <c r="B44" s="101">
        <v>52</v>
      </c>
      <c r="C44" s="105"/>
      <c r="D44" s="105"/>
      <c r="E44" s="114" t="s">
        <v>354</v>
      </c>
      <c r="F44" s="115" t="s">
        <v>355</v>
      </c>
      <c r="G44" s="116">
        <v>0</v>
      </c>
      <c r="H44" s="116">
        <v>0</v>
      </c>
      <c r="I44" s="213">
        <v>0</v>
      </c>
      <c r="J44" s="211"/>
      <c r="K44" s="211"/>
      <c r="L44" s="212"/>
    </row>
    <row r="45" spans="1:12" ht="12.75">
      <c r="A45" s="80" t="e">
        <f t="shared" si="4"/>
        <v>#REF!</v>
      </c>
      <c r="B45" s="101"/>
      <c r="C45" s="105"/>
      <c r="D45" s="105"/>
      <c r="E45" s="422" t="s">
        <v>356</v>
      </c>
      <c r="F45" s="422"/>
      <c r="G45" s="214">
        <f aca="true" t="shared" si="5" ref="G45:L45">SUM(G46:G78)</f>
        <v>138.8</v>
      </c>
      <c r="H45" s="214">
        <f t="shared" si="5"/>
        <v>140.39999999999995</v>
      </c>
      <c r="I45" s="215">
        <f t="shared" si="5"/>
        <v>139.17499999999998</v>
      </c>
      <c r="J45" s="214">
        <f t="shared" si="5"/>
        <v>0</v>
      </c>
      <c r="K45" s="214">
        <f t="shared" si="5"/>
        <v>0</v>
      </c>
      <c r="L45" s="215">
        <f t="shared" si="5"/>
        <v>0</v>
      </c>
    </row>
    <row r="46" spans="1:12" ht="12.75">
      <c r="A46" s="80" t="e">
        <f t="shared" si="4"/>
        <v>#REF!</v>
      </c>
      <c r="B46" s="101">
        <v>41</v>
      </c>
      <c r="C46" s="105"/>
      <c r="D46" s="105"/>
      <c r="E46" s="105" t="s">
        <v>85</v>
      </c>
      <c r="F46" s="109" t="s">
        <v>86</v>
      </c>
      <c r="G46" s="110">
        <v>74.9</v>
      </c>
      <c r="H46" s="110">
        <v>74</v>
      </c>
      <c r="I46" s="110">
        <v>74</v>
      </c>
      <c r="J46" s="110"/>
      <c r="K46" s="110"/>
      <c r="L46" s="142"/>
    </row>
    <row r="47" spans="1:12" ht="12.75">
      <c r="A47" s="80" t="e">
        <f t="shared" si="4"/>
        <v>#REF!</v>
      </c>
      <c r="B47" s="101">
        <v>41</v>
      </c>
      <c r="C47" s="105"/>
      <c r="D47" s="105"/>
      <c r="E47" s="105" t="s">
        <v>87</v>
      </c>
      <c r="F47" s="109" t="s">
        <v>88</v>
      </c>
      <c r="G47" s="110">
        <v>1.2</v>
      </c>
      <c r="H47" s="110">
        <v>0.8</v>
      </c>
      <c r="I47" s="110">
        <v>1.5</v>
      </c>
      <c r="J47" s="110"/>
      <c r="K47" s="110"/>
      <c r="L47" s="142"/>
    </row>
    <row r="48" spans="1:12" ht="12.75">
      <c r="A48" s="80" t="e">
        <f t="shared" si="4"/>
        <v>#REF!</v>
      </c>
      <c r="B48" s="101">
        <v>41</v>
      </c>
      <c r="C48" s="105"/>
      <c r="D48" s="105"/>
      <c r="E48" s="105" t="s">
        <v>218</v>
      </c>
      <c r="F48" s="109" t="s">
        <v>219</v>
      </c>
      <c r="G48" s="110">
        <v>1</v>
      </c>
      <c r="H48" s="110">
        <v>2.5</v>
      </c>
      <c r="I48" s="110">
        <v>2.8</v>
      </c>
      <c r="J48" s="110"/>
      <c r="K48" s="110"/>
      <c r="L48" s="142"/>
    </row>
    <row r="49" spans="1:12" ht="12.75">
      <c r="A49" s="80" t="e">
        <f t="shared" si="4"/>
        <v>#REF!</v>
      </c>
      <c r="B49" s="101">
        <v>41</v>
      </c>
      <c r="C49" s="105"/>
      <c r="D49" s="105"/>
      <c r="E49" s="105" t="s">
        <v>89</v>
      </c>
      <c r="F49" s="109" t="s">
        <v>90</v>
      </c>
      <c r="G49" s="110">
        <v>0</v>
      </c>
      <c r="H49" s="110">
        <v>0</v>
      </c>
      <c r="I49" s="110">
        <v>0</v>
      </c>
      <c r="J49" s="110"/>
      <c r="K49" s="110"/>
      <c r="L49" s="142"/>
    </row>
    <row r="50" spans="1:12" ht="12.75">
      <c r="A50" s="80" t="e">
        <f t="shared" si="4"/>
        <v>#REF!</v>
      </c>
      <c r="B50" s="101">
        <v>41</v>
      </c>
      <c r="C50" s="105"/>
      <c r="D50" s="105"/>
      <c r="E50" s="105" t="s">
        <v>91</v>
      </c>
      <c r="F50" s="109" t="s">
        <v>92</v>
      </c>
      <c r="G50" s="110">
        <v>5</v>
      </c>
      <c r="H50" s="110">
        <v>5.8</v>
      </c>
      <c r="I50" s="110">
        <v>5.8</v>
      </c>
      <c r="J50" s="110"/>
      <c r="K50" s="110"/>
      <c r="L50" s="142"/>
    </row>
    <row r="51" spans="1:12" ht="12.75">
      <c r="A51" s="80" t="e">
        <f t="shared" si="4"/>
        <v>#REF!</v>
      </c>
      <c r="B51" s="101">
        <v>41</v>
      </c>
      <c r="C51" s="105"/>
      <c r="D51" s="105"/>
      <c r="E51" s="105" t="s">
        <v>187</v>
      </c>
      <c r="F51" s="109" t="s">
        <v>188</v>
      </c>
      <c r="G51" s="110">
        <v>1.9</v>
      </c>
      <c r="H51" s="110">
        <v>1.9</v>
      </c>
      <c r="I51" s="110">
        <v>1.2</v>
      </c>
      <c r="J51" s="110"/>
      <c r="K51" s="110"/>
      <c r="L51" s="142"/>
    </row>
    <row r="52" spans="1:12" ht="12.75">
      <c r="A52" s="80" t="e">
        <f t="shared" si="4"/>
        <v>#REF!</v>
      </c>
      <c r="B52" s="101">
        <v>41</v>
      </c>
      <c r="C52" s="105"/>
      <c r="D52" s="105"/>
      <c r="E52" s="105" t="s">
        <v>93</v>
      </c>
      <c r="F52" s="109" t="s">
        <v>94</v>
      </c>
      <c r="G52" s="110">
        <v>1</v>
      </c>
      <c r="H52" s="110">
        <v>1.1</v>
      </c>
      <c r="I52" s="110">
        <v>1.1</v>
      </c>
      <c r="J52" s="110"/>
      <c r="K52" s="110"/>
      <c r="L52" s="142"/>
    </row>
    <row r="53" spans="1:12" ht="12.75">
      <c r="A53" s="80" t="e">
        <f t="shared" si="4"/>
        <v>#REF!</v>
      </c>
      <c r="B53" s="101">
        <v>41</v>
      </c>
      <c r="C53" s="105"/>
      <c r="D53" s="105"/>
      <c r="E53" s="105" t="s">
        <v>95</v>
      </c>
      <c r="F53" s="109" t="s">
        <v>96</v>
      </c>
      <c r="G53" s="110">
        <v>10</v>
      </c>
      <c r="H53" s="110">
        <v>11</v>
      </c>
      <c r="I53" s="110">
        <v>12</v>
      </c>
      <c r="J53" s="110"/>
      <c r="K53" s="110"/>
      <c r="L53" s="142"/>
    </row>
    <row r="54" spans="1:12" ht="12.75">
      <c r="A54" s="80" t="e">
        <f t="shared" si="4"/>
        <v>#REF!</v>
      </c>
      <c r="B54" s="101">
        <v>41</v>
      </c>
      <c r="C54" s="105"/>
      <c r="D54" s="105"/>
      <c r="E54" s="105" t="s">
        <v>97</v>
      </c>
      <c r="F54" s="109" t="s">
        <v>98</v>
      </c>
      <c r="G54" s="110">
        <v>0.5</v>
      </c>
      <c r="H54" s="110">
        <v>0.5</v>
      </c>
      <c r="I54" s="110">
        <v>0.7</v>
      </c>
      <c r="J54" s="110"/>
      <c r="K54" s="110"/>
      <c r="L54" s="142"/>
    </row>
    <row r="55" spans="1:12" ht="12.75">
      <c r="A55" s="80" t="e">
        <f t="shared" si="4"/>
        <v>#REF!</v>
      </c>
      <c r="B55" s="101">
        <v>41</v>
      </c>
      <c r="C55" s="105"/>
      <c r="D55" s="105"/>
      <c r="E55" s="105" t="s">
        <v>99</v>
      </c>
      <c r="F55" s="109" t="s">
        <v>100</v>
      </c>
      <c r="G55" s="110">
        <v>2</v>
      </c>
      <c r="H55" s="110">
        <v>2.3</v>
      </c>
      <c r="I55" s="110">
        <v>2.3</v>
      </c>
      <c r="J55" s="110"/>
      <c r="K55" s="110"/>
      <c r="L55" s="142"/>
    </row>
    <row r="56" spans="1:12" ht="12.75">
      <c r="A56" s="80" t="e">
        <f t="shared" si="4"/>
        <v>#REF!</v>
      </c>
      <c r="B56" s="101">
        <v>41</v>
      </c>
      <c r="C56" s="105"/>
      <c r="D56" s="105"/>
      <c r="E56" s="105" t="s">
        <v>101</v>
      </c>
      <c r="F56" s="109" t="s">
        <v>102</v>
      </c>
      <c r="G56" s="110">
        <v>0.8</v>
      </c>
      <c r="H56" s="110">
        <v>0.8</v>
      </c>
      <c r="I56" s="110">
        <v>0.4</v>
      </c>
      <c r="J56" s="110"/>
      <c r="K56" s="110"/>
      <c r="L56" s="142"/>
    </row>
    <row r="57" spans="1:12" ht="12.75">
      <c r="A57" s="80" t="e">
        <f t="shared" si="4"/>
        <v>#REF!</v>
      </c>
      <c r="B57" s="101">
        <v>41</v>
      </c>
      <c r="C57" s="105"/>
      <c r="D57" s="105"/>
      <c r="E57" s="105" t="s">
        <v>105</v>
      </c>
      <c r="F57" s="109" t="s">
        <v>106</v>
      </c>
      <c r="G57" s="110">
        <v>3</v>
      </c>
      <c r="H57" s="110">
        <v>3.7</v>
      </c>
      <c r="I57" s="110">
        <v>3.7</v>
      </c>
      <c r="J57" s="110"/>
      <c r="K57" s="110"/>
      <c r="L57" s="142"/>
    </row>
    <row r="58" spans="1:12" ht="15">
      <c r="A58" s="80" t="e">
        <f t="shared" si="4"/>
        <v>#REF!</v>
      </c>
      <c r="B58" s="101">
        <v>41</v>
      </c>
      <c r="C58" s="105"/>
      <c r="D58" s="105"/>
      <c r="E58" s="114" t="s">
        <v>169</v>
      </c>
      <c r="F58" s="115" t="s">
        <v>313</v>
      </c>
      <c r="G58" s="116">
        <v>23</v>
      </c>
      <c r="H58" s="116">
        <v>17</v>
      </c>
      <c r="I58" s="205">
        <v>17</v>
      </c>
      <c r="J58" s="110"/>
      <c r="K58" s="110"/>
      <c r="L58" s="142"/>
    </row>
    <row r="59" spans="1:12" ht="15">
      <c r="A59" s="80" t="e">
        <f t="shared" si="4"/>
        <v>#REF!</v>
      </c>
      <c r="B59" s="101">
        <v>41</v>
      </c>
      <c r="C59" s="105"/>
      <c r="D59" s="105"/>
      <c r="E59" s="114" t="s">
        <v>172</v>
      </c>
      <c r="F59" s="115" t="s">
        <v>173</v>
      </c>
      <c r="G59" s="116">
        <v>1</v>
      </c>
      <c r="H59" s="116">
        <v>0.6</v>
      </c>
      <c r="I59" s="205">
        <v>0.8</v>
      </c>
      <c r="J59" s="110"/>
      <c r="K59" s="110"/>
      <c r="L59" s="142"/>
    </row>
    <row r="60" spans="1:12" ht="12.75">
      <c r="A60" s="80" t="e">
        <f t="shared" si="4"/>
        <v>#REF!</v>
      </c>
      <c r="B60" s="101">
        <v>41</v>
      </c>
      <c r="C60" s="105"/>
      <c r="D60" s="105"/>
      <c r="E60" s="105" t="s">
        <v>174</v>
      </c>
      <c r="F60" s="109" t="s">
        <v>175</v>
      </c>
      <c r="G60" s="110">
        <v>0.5</v>
      </c>
      <c r="H60" s="110">
        <v>0.5</v>
      </c>
      <c r="I60" s="110">
        <v>0.5</v>
      </c>
      <c r="J60" s="110"/>
      <c r="K60" s="110"/>
      <c r="L60" s="142"/>
    </row>
    <row r="61" spans="1:12" ht="12.75">
      <c r="A61" s="80" t="e">
        <f t="shared" si="4"/>
        <v>#REF!</v>
      </c>
      <c r="B61" s="112">
        <v>41</v>
      </c>
      <c r="C61" s="105"/>
      <c r="D61" s="105"/>
      <c r="E61" s="105" t="s">
        <v>195</v>
      </c>
      <c r="F61" s="109" t="s">
        <v>357</v>
      </c>
      <c r="G61" s="110">
        <v>0</v>
      </c>
      <c r="H61" s="110">
        <v>5</v>
      </c>
      <c r="I61" s="110">
        <v>2</v>
      </c>
      <c r="J61" s="110"/>
      <c r="K61" s="110"/>
      <c r="L61" s="142"/>
    </row>
    <row r="62" spans="1:12" ht="12.75">
      <c r="A62" s="80" t="e">
        <f t="shared" si="4"/>
        <v>#REF!</v>
      </c>
      <c r="B62" s="101">
        <v>41</v>
      </c>
      <c r="C62" s="105"/>
      <c r="D62" s="105"/>
      <c r="E62" s="105" t="s">
        <v>113</v>
      </c>
      <c r="F62" s="109" t="s">
        <v>114</v>
      </c>
      <c r="G62" s="110">
        <v>2.5</v>
      </c>
      <c r="H62" s="110">
        <v>2.1</v>
      </c>
      <c r="I62" s="110">
        <v>2.8</v>
      </c>
      <c r="J62" s="110"/>
      <c r="K62" s="110"/>
      <c r="L62" s="142"/>
    </row>
    <row r="63" spans="1:12" ht="12.75">
      <c r="A63" s="80" t="e">
        <f t="shared" si="4"/>
        <v>#REF!</v>
      </c>
      <c r="B63" s="112">
        <v>41</v>
      </c>
      <c r="C63" s="105"/>
      <c r="D63" s="105"/>
      <c r="E63" s="206" t="s">
        <v>227</v>
      </c>
      <c r="F63" s="207" t="s">
        <v>341</v>
      </c>
      <c r="G63" s="208">
        <v>1.8</v>
      </c>
      <c r="H63" s="208">
        <v>0.5</v>
      </c>
      <c r="I63" s="209" t="s">
        <v>358</v>
      </c>
      <c r="J63" s="110"/>
      <c r="K63" s="110"/>
      <c r="L63" s="142"/>
    </row>
    <row r="64" spans="1:12" ht="12.75">
      <c r="A64" s="80" t="e">
        <f t="shared" si="4"/>
        <v>#REF!</v>
      </c>
      <c r="B64" s="101">
        <v>41</v>
      </c>
      <c r="C64" s="105"/>
      <c r="D64" s="105"/>
      <c r="E64" s="105" t="s">
        <v>197</v>
      </c>
      <c r="F64" s="109" t="s">
        <v>343</v>
      </c>
      <c r="G64" s="110">
        <v>0</v>
      </c>
      <c r="H64" s="110">
        <v>0.7</v>
      </c>
      <c r="I64" s="110">
        <v>0.7</v>
      </c>
      <c r="J64" s="110"/>
      <c r="K64" s="110"/>
      <c r="L64" s="142"/>
    </row>
    <row r="65" spans="1:12" ht="12.75">
      <c r="A65" s="80" t="e">
        <f t="shared" si="4"/>
        <v>#REF!</v>
      </c>
      <c r="B65" s="101">
        <v>41</v>
      </c>
      <c r="C65" s="105"/>
      <c r="D65" s="105"/>
      <c r="E65" s="105" t="s">
        <v>325</v>
      </c>
      <c r="F65" s="109" t="s">
        <v>317</v>
      </c>
      <c r="G65" s="110">
        <v>0.30000000000000004</v>
      </c>
      <c r="H65" s="110">
        <v>0.3</v>
      </c>
      <c r="I65" s="110">
        <v>0.3</v>
      </c>
      <c r="J65" s="110"/>
      <c r="K65" s="110"/>
      <c r="L65" s="142"/>
    </row>
    <row r="66" spans="1:12" ht="15">
      <c r="A66" s="80" t="e">
        <f t="shared" si="4"/>
        <v>#REF!</v>
      </c>
      <c r="B66" s="112">
        <v>41</v>
      </c>
      <c r="C66" s="105"/>
      <c r="D66" s="105"/>
      <c r="E66" s="114" t="s">
        <v>248</v>
      </c>
      <c r="F66" s="115" t="s">
        <v>359</v>
      </c>
      <c r="G66" s="116">
        <v>0</v>
      </c>
      <c r="H66" s="116">
        <v>0.5</v>
      </c>
      <c r="I66" s="205">
        <v>0.5</v>
      </c>
      <c r="J66" s="110"/>
      <c r="K66" s="110"/>
      <c r="L66" s="142"/>
    </row>
    <row r="67" spans="1:12" ht="15">
      <c r="A67" s="80" t="e">
        <f aca="true" t="shared" si="6" ref="A67:A98">1+A66</f>
        <v>#REF!</v>
      </c>
      <c r="B67" s="101">
        <v>41</v>
      </c>
      <c r="C67" s="105"/>
      <c r="D67" s="105"/>
      <c r="E67" s="114" t="s">
        <v>180</v>
      </c>
      <c r="F67" s="115" t="s">
        <v>360</v>
      </c>
      <c r="G67" s="116">
        <v>4.9</v>
      </c>
      <c r="H67" s="116">
        <v>4.5</v>
      </c>
      <c r="I67" s="205">
        <v>3.375</v>
      </c>
      <c r="J67" s="110"/>
      <c r="K67" s="110"/>
      <c r="L67" s="142"/>
    </row>
    <row r="68" spans="1:12" ht="12.75">
      <c r="A68" s="80" t="e">
        <f t="shared" si="6"/>
        <v>#REF!</v>
      </c>
      <c r="B68" s="101">
        <v>41</v>
      </c>
      <c r="C68" s="105"/>
      <c r="D68" s="105"/>
      <c r="E68" s="105" t="s">
        <v>131</v>
      </c>
      <c r="F68" s="109" t="s">
        <v>346</v>
      </c>
      <c r="G68" s="110">
        <v>0.1</v>
      </c>
      <c r="H68" s="110">
        <v>0.1</v>
      </c>
      <c r="I68" s="110">
        <v>0.2</v>
      </c>
      <c r="J68" s="110"/>
      <c r="K68" s="110"/>
      <c r="L68" s="142"/>
    </row>
    <row r="69" spans="1:12" ht="12.75">
      <c r="A69" s="80" t="e">
        <f t="shared" si="6"/>
        <v>#REF!</v>
      </c>
      <c r="B69" s="101">
        <v>41</v>
      </c>
      <c r="C69" s="105"/>
      <c r="D69" s="105"/>
      <c r="E69" s="105" t="s">
        <v>119</v>
      </c>
      <c r="F69" s="109" t="s">
        <v>201</v>
      </c>
      <c r="G69" s="110">
        <v>1.2</v>
      </c>
      <c r="H69" s="110">
        <v>2</v>
      </c>
      <c r="I69" s="110">
        <v>2.2</v>
      </c>
      <c r="J69" s="110"/>
      <c r="K69" s="110"/>
      <c r="L69" s="142"/>
    </row>
    <row r="70" spans="1:12" ht="12.75">
      <c r="A70" s="80" t="e">
        <f t="shared" si="6"/>
        <v>#REF!</v>
      </c>
      <c r="B70" s="101">
        <v>41</v>
      </c>
      <c r="C70" s="105"/>
      <c r="D70" s="105"/>
      <c r="E70" s="105" t="s">
        <v>146</v>
      </c>
      <c r="F70" s="109" t="s">
        <v>348</v>
      </c>
      <c r="G70" s="110">
        <v>0.3</v>
      </c>
      <c r="H70" s="110">
        <v>0.4</v>
      </c>
      <c r="I70" s="110">
        <v>0.5</v>
      </c>
      <c r="J70" s="110"/>
      <c r="K70" s="110"/>
      <c r="L70" s="142"/>
    </row>
    <row r="71" spans="1:12" ht="12.75">
      <c r="A71" s="80" t="e">
        <f t="shared" si="6"/>
        <v>#REF!</v>
      </c>
      <c r="B71" s="101">
        <v>41</v>
      </c>
      <c r="C71" s="105"/>
      <c r="D71" s="105"/>
      <c r="E71" s="105" t="s">
        <v>111</v>
      </c>
      <c r="F71" s="109" t="s">
        <v>112</v>
      </c>
      <c r="G71" s="110">
        <v>1.2</v>
      </c>
      <c r="H71" s="110">
        <v>0.7</v>
      </c>
      <c r="I71" s="110">
        <v>1</v>
      </c>
      <c r="J71" s="110"/>
      <c r="K71" s="110"/>
      <c r="L71" s="142"/>
    </row>
    <row r="72" spans="1:12" ht="12.75">
      <c r="A72" s="80" t="e">
        <f t="shared" si="6"/>
        <v>#REF!</v>
      </c>
      <c r="B72" s="101">
        <v>41</v>
      </c>
      <c r="C72" s="105"/>
      <c r="D72" s="105"/>
      <c r="E72" s="105" t="s">
        <v>107</v>
      </c>
      <c r="F72" s="109" t="s">
        <v>108</v>
      </c>
      <c r="G72" s="110">
        <v>0.5</v>
      </c>
      <c r="H72" s="110">
        <v>0.7</v>
      </c>
      <c r="I72" s="110">
        <v>0.7</v>
      </c>
      <c r="J72" s="110"/>
      <c r="K72" s="110"/>
      <c r="L72" s="142"/>
    </row>
    <row r="73" spans="1:12" ht="12.75">
      <c r="A73" s="80" t="e">
        <f t="shared" si="6"/>
        <v>#REF!</v>
      </c>
      <c r="B73" s="112">
        <v>41</v>
      </c>
      <c r="C73" s="105"/>
      <c r="D73" s="105"/>
      <c r="E73" s="105">
        <v>637027</v>
      </c>
      <c r="F73" s="109" t="s">
        <v>361</v>
      </c>
      <c r="G73" s="110">
        <v>0</v>
      </c>
      <c r="H73" s="110">
        <v>0.2</v>
      </c>
      <c r="I73" s="110">
        <v>0.8</v>
      </c>
      <c r="J73" s="110"/>
      <c r="K73" s="110"/>
      <c r="L73" s="142"/>
    </row>
    <row r="74" spans="1:12" s="127" customFormat="1" ht="12.75">
      <c r="A74" s="80" t="e">
        <f t="shared" si="6"/>
        <v>#REF!</v>
      </c>
      <c r="B74" s="112">
        <v>41</v>
      </c>
      <c r="C74" s="113"/>
      <c r="D74" s="113"/>
      <c r="E74" s="113" t="s">
        <v>109</v>
      </c>
      <c r="F74" s="124" t="s">
        <v>110</v>
      </c>
      <c r="G74" s="117">
        <v>0.2</v>
      </c>
      <c r="H74" s="117">
        <v>0.2</v>
      </c>
      <c r="I74" s="117">
        <v>0.3</v>
      </c>
      <c r="J74" s="117"/>
      <c r="K74" s="117"/>
      <c r="L74" s="152"/>
    </row>
    <row r="75" spans="1:12" ht="12.75">
      <c r="A75" s="80" t="e">
        <f t="shared" si="6"/>
        <v>#REF!</v>
      </c>
      <c r="B75" s="101">
        <v>111</v>
      </c>
      <c r="C75" s="105"/>
      <c r="D75" s="105"/>
      <c r="E75" s="206" t="s">
        <v>350</v>
      </c>
      <c r="F75" s="207" t="s">
        <v>351</v>
      </c>
      <c r="G75" s="208">
        <v>0</v>
      </c>
      <c r="H75" s="208">
        <v>0</v>
      </c>
      <c r="I75" s="209" t="s">
        <v>362</v>
      </c>
      <c r="J75" s="110"/>
      <c r="K75" s="110"/>
      <c r="L75" s="142"/>
    </row>
    <row r="76" spans="1:12" ht="12.75">
      <c r="A76" s="80" t="e">
        <f t="shared" si="6"/>
        <v>#REF!</v>
      </c>
      <c r="B76" s="101">
        <v>111</v>
      </c>
      <c r="C76" s="105"/>
      <c r="D76" s="105"/>
      <c r="E76" s="206" t="s">
        <v>350</v>
      </c>
      <c r="F76" s="207" t="s">
        <v>352</v>
      </c>
      <c r="G76" s="208">
        <v>0</v>
      </c>
      <c r="H76" s="208">
        <v>0</v>
      </c>
      <c r="I76" s="209" t="s">
        <v>363</v>
      </c>
      <c r="J76" s="110"/>
      <c r="K76" s="110"/>
      <c r="L76" s="142"/>
    </row>
    <row r="77" spans="1:12" ht="12.75">
      <c r="A77" s="80" t="e">
        <f t="shared" si="6"/>
        <v>#REF!</v>
      </c>
      <c r="B77" s="101">
        <v>111</v>
      </c>
      <c r="C77" s="105"/>
      <c r="D77" s="105"/>
      <c r="E77" s="206" t="s">
        <v>350</v>
      </c>
      <c r="F77" s="207" t="s">
        <v>353</v>
      </c>
      <c r="G77" s="208">
        <v>0</v>
      </c>
      <c r="H77" s="208">
        <v>0</v>
      </c>
      <c r="I77" s="209" t="s">
        <v>364</v>
      </c>
      <c r="J77" s="110"/>
      <c r="K77" s="110"/>
      <c r="L77" s="142"/>
    </row>
    <row r="78" spans="1:12" ht="15">
      <c r="A78" s="80" t="e">
        <f t="shared" si="6"/>
        <v>#REF!</v>
      </c>
      <c r="B78" s="101">
        <v>52</v>
      </c>
      <c r="C78" s="105"/>
      <c r="D78" s="105"/>
      <c r="E78" s="114">
        <v>717002</v>
      </c>
      <c r="F78" s="115" t="s">
        <v>365</v>
      </c>
      <c r="G78" s="116">
        <v>0</v>
      </c>
      <c r="H78" s="116">
        <v>0</v>
      </c>
      <c r="I78" s="205">
        <v>0</v>
      </c>
      <c r="J78" s="110"/>
      <c r="K78" s="110"/>
      <c r="L78" s="142"/>
    </row>
    <row r="79" spans="1:12" ht="12.75">
      <c r="A79" s="80" t="e">
        <f t="shared" si="6"/>
        <v>#REF!</v>
      </c>
      <c r="B79" s="101"/>
      <c r="C79" s="105"/>
      <c r="D79" s="105"/>
      <c r="E79" s="422" t="s">
        <v>366</v>
      </c>
      <c r="F79" s="422"/>
      <c r="G79" s="215">
        <f aca="true" t="shared" si="7" ref="G79:L79">SUM(G80:G111)</f>
        <v>66.79999999999998</v>
      </c>
      <c r="H79" s="214">
        <f t="shared" si="7"/>
        <v>62.599999999999994</v>
      </c>
      <c r="I79" s="216">
        <f t="shared" si="7"/>
        <v>64.3</v>
      </c>
      <c r="J79" s="215">
        <f t="shared" si="7"/>
        <v>0</v>
      </c>
      <c r="K79" s="214">
        <f t="shared" si="7"/>
        <v>0</v>
      </c>
      <c r="L79" s="216">
        <f t="shared" si="7"/>
        <v>0</v>
      </c>
    </row>
    <row r="80" spans="1:12" ht="12.75">
      <c r="A80" s="80" t="e">
        <f t="shared" si="6"/>
        <v>#REF!</v>
      </c>
      <c r="B80" s="101">
        <v>41</v>
      </c>
      <c r="C80" s="105"/>
      <c r="D80" s="105"/>
      <c r="E80" s="105" t="s">
        <v>85</v>
      </c>
      <c r="F80" s="109" t="s">
        <v>86</v>
      </c>
      <c r="G80" s="110">
        <v>30.9</v>
      </c>
      <c r="H80" s="110">
        <v>31</v>
      </c>
      <c r="I80" s="110">
        <v>31</v>
      </c>
      <c r="J80" s="110"/>
      <c r="K80" s="110"/>
      <c r="L80" s="142"/>
    </row>
    <row r="81" spans="1:12" ht="12.75">
      <c r="A81" s="80" t="e">
        <f t="shared" si="6"/>
        <v>#REF!</v>
      </c>
      <c r="B81" s="101">
        <v>41</v>
      </c>
      <c r="C81" s="105"/>
      <c r="D81" s="105"/>
      <c r="E81" s="105" t="s">
        <v>87</v>
      </c>
      <c r="F81" s="109" t="s">
        <v>88</v>
      </c>
      <c r="G81" s="110">
        <v>0.8</v>
      </c>
      <c r="H81" s="110">
        <v>0.2</v>
      </c>
      <c r="I81" s="110">
        <v>0.3</v>
      </c>
      <c r="J81" s="110"/>
      <c r="K81" s="110"/>
      <c r="L81" s="142"/>
    </row>
    <row r="82" spans="1:12" ht="12.75">
      <c r="A82" s="80" t="e">
        <f t="shared" si="6"/>
        <v>#REF!</v>
      </c>
      <c r="B82" s="101">
        <v>41</v>
      </c>
      <c r="C82" s="105"/>
      <c r="D82" s="105"/>
      <c r="E82" s="105" t="s">
        <v>218</v>
      </c>
      <c r="F82" s="109" t="s">
        <v>219</v>
      </c>
      <c r="G82" s="110">
        <v>0.6000000000000001</v>
      </c>
      <c r="H82" s="110">
        <v>1.3</v>
      </c>
      <c r="I82" s="110">
        <v>1.5</v>
      </c>
      <c r="J82" s="110"/>
      <c r="K82" s="110"/>
      <c r="L82" s="142"/>
    </row>
    <row r="83" spans="1:12" ht="12.75">
      <c r="A83" s="80" t="e">
        <f t="shared" si="6"/>
        <v>#REF!</v>
      </c>
      <c r="B83" s="101">
        <v>41</v>
      </c>
      <c r="C83" s="105"/>
      <c r="D83" s="105"/>
      <c r="E83" s="105" t="s">
        <v>89</v>
      </c>
      <c r="F83" s="109" t="s">
        <v>90</v>
      </c>
      <c r="G83" s="110">
        <v>0</v>
      </c>
      <c r="H83" s="110">
        <v>0</v>
      </c>
      <c r="I83" s="110">
        <v>0</v>
      </c>
      <c r="J83" s="110"/>
      <c r="K83" s="110"/>
      <c r="L83" s="142"/>
    </row>
    <row r="84" spans="1:12" ht="12.75">
      <c r="A84" s="80" t="e">
        <f t="shared" si="6"/>
        <v>#REF!</v>
      </c>
      <c r="B84" s="101">
        <v>41</v>
      </c>
      <c r="C84" s="105"/>
      <c r="D84" s="105"/>
      <c r="E84" s="105" t="s">
        <v>91</v>
      </c>
      <c r="F84" s="109" t="s">
        <v>92</v>
      </c>
      <c r="G84" s="110">
        <v>2</v>
      </c>
      <c r="H84" s="110">
        <v>2</v>
      </c>
      <c r="I84" s="110">
        <v>2.3</v>
      </c>
      <c r="J84" s="110"/>
      <c r="K84" s="110"/>
      <c r="L84" s="142"/>
    </row>
    <row r="85" spans="1:12" ht="12.75">
      <c r="A85" s="80" t="e">
        <f t="shared" si="6"/>
        <v>#REF!</v>
      </c>
      <c r="B85" s="101">
        <v>41</v>
      </c>
      <c r="C85" s="105"/>
      <c r="D85" s="105"/>
      <c r="E85" s="105" t="s">
        <v>187</v>
      </c>
      <c r="F85" s="109" t="s">
        <v>188</v>
      </c>
      <c r="G85" s="110">
        <v>1</v>
      </c>
      <c r="H85" s="110">
        <v>1.3</v>
      </c>
      <c r="I85" s="110">
        <v>1</v>
      </c>
      <c r="J85" s="110"/>
      <c r="K85" s="110"/>
      <c r="L85" s="142"/>
    </row>
    <row r="86" spans="1:12" ht="12.75">
      <c r="A86" s="80" t="e">
        <f t="shared" si="6"/>
        <v>#REF!</v>
      </c>
      <c r="B86" s="101">
        <v>41</v>
      </c>
      <c r="C86" s="105"/>
      <c r="D86" s="105"/>
      <c r="E86" s="105" t="s">
        <v>93</v>
      </c>
      <c r="F86" s="109" t="s">
        <v>94</v>
      </c>
      <c r="G86" s="110">
        <v>0.5</v>
      </c>
      <c r="H86" s="110">
        <v>0.5</v>
      </c>
      <c r="I86" s="110">
        <v>0.6</v>
      </c>
      <c r="J86" s="110"/>
      <c r="K86" s="110"/>
      <c r="L86" s="142"/>
    </row>
    <row r="87" spans="1:12" ht="12.75">
      <c r="A87" s="80" t="e">
        <f t="shared" si="6"/>
        <v>#REF!</v>
      </c>
      <c r="B87" s="101">
        <v>41</v>
      </c>
      <c r="C87" s="105"/>
      <c r="D87" s="105"/>
      <c r="E87" s="105" t="s">
        <v>95</v>
      </c>
      <c r="F87" s="109" t="s">
        <v>96</v>
      </c>
      <c r="G87" s="110">
        <v>4.3</v>
      </c>
      <c r="H87" s="110">
        <v>4.7</v>
      </c>
      <c r="I87" s="110">
        <v>4.8</v>
      </c>
      <c r="J87" s="110"/>
      <c r="K87" s="110"/>
      <c r="L87" s="142"/>
    </row>
    <row r="88" spans="1:12" ht="12.75">
      <c r="A88" s="80" t="e">
        <f t="shared" si="6"/>
        <v>#REF!</v>
      </c>
      <c r="B88" s="101">
        <v>41</v>
      </c>
      <c r="C88" s="105"/>
      <c r="D88" s="105"/>
      <c r="E88" s="105" t="s">
        <v>97</v>
      </c>
      <c r="F88" s="109" t="s">
        <v>98</v>
      </c>
      <c r="G88" s="110">
        <v>0.30000000000000004</v>
      </c>
      <c r="H88" s="110">
        <v>0.3</v>
      </c>
      <c r="I88" s="110">
        <v>0.3</v>
      </c>
      <c r="J88" s="110"/>
      <c r="K88" s="110"/>
      <c r="L88" s="142"/>
    </row>
    <row r="89" spans="1:12" ht="12.75">
      <c r="A89" s="80" t="e">
        <f t="shared" si="6"/>
        <v>#REF!</v>
      </c>
      <c r="B89" s="101">
        <v>41</v>
      </c>
      <c r="C89" s="105"/>
      <c r="D89" s="105"/>
      <c r="E89" s="105" t="s">
        <v>99</v>
      </c>
      <c r="F89" s="109" t="s">
        <v>100</v>
      </c>
      <c r="G89" s="110">
        <v>0.5</v>
      </c>
      <c r="H89" s="110">
        <v>1</v>
      </c>
      <c r="I89" s="110">
        <v>1</v>
      </c>
      <c r="J89" s="110"/>
      <c r="K89" s="110"/>
      <c r="L89" s="142"/>
    </row>
    <row r="90" spans="1:12" ht="12.75">
      <c r="A90" s="80" t="e">
        <f t="shared" si="6"/>
        <v>#REF!</v>
      </c>
      <c r="B90" s="101">
        <v>41</v>
      </c>
      <c r="C90" s="105"/>
      <c r="D90" s="105"/>
      <c r="E90" s="105" t="s">
        <v>101</v>
      </c>
      <c r="F90" s="109" t="s">
        <v>102</v>
      </c>
      <c r="G90" s="110">
        <v>0.30000000000000004</v>
      </c>
      <c r="H90" s="110">
        <v>0.4</v>
      </c>
      <c r="I90" s="110">
        <v>0.4</v>
      </c>
      <c r="J90" s="110"/>
      <c r="K90" s="110"/>
      <c r="L90" s="142"/>
    </row>
    <row r="91" spans="1:12" ht="12.75">
      <c r="A91" s="80" t="e">
        <f t="shared" si="6"/>
        <v>#REF!</v>
      </c>
      <c r="B91" s="101">
        <v>41</v>
      </c>
      <c r="C91" s="105"/>
      <c r="D91" s="105"/>
      <c r="E91" s="105" t="s">
        <v>105</v>
      </c>
      <c r="F91" s="109" t="s">
        <v>106</v>
      </c>
      <c r="G91" s="110">
        <v>1.5</v>
      </c>
      <c r="H91" s="110">
        <v>1.6</v>
      </c>
      <c r="I91" s="110">
        <v>1.6</v>
      </c>
      <c r="J91" s="110"/>
      <c r="K91" s="110"/>
      <c r="L91" s="142"/>
    </row>
    <row r="92" spans="1:12" ht="15">
      <c r="A92" s="80" t="e">
        <f t="shared" si="6"/>
        <v>#REF!</v>
      </c>
      <c r="B92" s="101">
        <v>41</v>
      </c>
      <c r="C92" s="105"/>
      <c r="D92" s="105"/>
      <c r="E92" s="114" t="s">
        <v>169</v>
      </c>
      <c r="F92" s="115" t="s">
        <v>313</v>
      </c>
      <c r="G92" s="116">
        <v>16</v>
      </c>
      <c r="H92" s="116">
        <v>10</v>
      </c>
      <c r="I92" s="205">
        <v>10</v>
      </c>
      <c r="J92" s="110"/>
      <c r="K92" s="110"/>
      <c r="L92" s="142"/>
    </row>
    <row r="93" spans="1:12" ht="15">
      <c r="A93" s="80" t="e">
        <f t="shared" si="6"/>
        <v>#REF!</v>
      </c>
      <c r="B93" s="101">
        <v>41</v>
      </c>
      <c r="C93" s="105"/>
      <c r="D93" s="105"/>
      <c r="E93" s="114" t="s">
        <v>172</v>
      </c>
      <c r="F93" s="115" t="s">
        <v>173</v>
      </c>
      <c r="G93" s="116">
        <v>0.6000000000000001</v>
      </c>
      <c r="H93" s="116">
        <v>0.4</v>
      </c>
      <c r="I93" s="205">
        <v>0.5</v>
      </c>
      <c r="J93" s="110"/>
      <c r="K93" s="110"/>
      <c r="L93" s="142"/>
    </row>
    <row r="94" spans="1:12" ht="12.75">
      <c r="A94" s="80" t="e">
        <f t="shared" si="6"/>
        <v>#REF!</v>
      </c>
      <c r="B94" s="101">
        <v>41</v>
      </c>
      <c r="C94" s="105"/>
      <c r="D94" s="105"/>
      <c r="E94" s="105" t="s">
        <v>174</v>
      </c>
      <c r="F94" s="109" t="s">
        <v>175</v>
      </c>
      <c r="G94" s="110">
        <v>0.30000000000000004</v>
      </c>
      <c r="H94" s="110">
        <v>0.2</v>
      </c>
      <c r="I94" s="110">
        <v>0.2</v>
      </c>
      <c r="J94" s="110"/>
      <c r="K94" s="110"/>
      <c r="L94" s="142"/>
    </row>
    <row r="95" spans="1:12" ht="12.75">
      <c r="A95" s="80" t="e">
        <f t="shared" si="6"/>
        <v>#REF!</v>
      </c>
      <c r="B95" s="112">
        <v>41</v>
      </c>
      <c r="C95" s="105"/>
      <c r="D95" s="105"/>
      <c r="E95" s="105" t="s">
        <v>195</v>
      </c>
      <c r="F95" s="109" t="s">
        <v>157</v>
      </c>
      <c r="G95" s="110">
        <v>0</v>
      </c>
      <c r="H95" s="110">
        <v>0.3</v>
      </c>
      <c r="I95" s="110">
        <v>1</v>
      </c>
      <c r="J95" s="110"/>
      <c r="K95" s="110"/>
      <c r="L95" s="142"/>
    </row>
    <row r="96" spans="1:12" ht="12.75">
      <c r="A96" s="80" t="e">
        <f t="shared" si="6"/>
        <v>#REF!</v>
      </c>
      <c r="B96" s="101">
        <v>41</v>
      </c>
      <c r="C96" s="105"/>
      <c r="D96" s="105"/>
      <c r="E96" s="105" t="s">
        <v>113</v>
      </c>
      <c r="F96" s="109" t="s">
        <v>114</v>
      </c>
      <c r="G96" s="110">
        <v>1.7000000000000002</v>
      </c>
      <c r="H96" s="110">
        <v>1.4</v>
      </c>
      <c r="I96" s="110">
        <v>1.4</v>
      </c>
      <c r="J96" s="110"/>
      <c r="K96" s="110"/>
      <c r="L96" s="142"/>
    </row>
    <row r="97" spans="1:12" ht="12.75">
      <c r="A97" s="80" t="e">
        <f t="shared" si="6"/>
        <v>#REF!</v>
      </c>
      <c r="B97" s="101">
        <v>41</v>
      </c>
      <c r="C97" s="105"/>
      <c r="D97" s="105"/>
      <c r="E97" s="105" t="s">
        <v>227</v>
      </c>
      <c r="F97" s="109" t="s">
        <v>340</v>
      </c>
      <c r="G97" s="110">
        <v>1.4</v>
      </c>
      <c r="H97" s="110">
        <v>0.5</v>
      </c>
      <c r="I97" s="110">
        <v>0.5</v>
      </c>
      <c r="J97" s="110"/>
      <c r="K97" s="110"/>
      <c r="L97" s="142"/>
    </row>
    <row r="98" spans="1:12" ht="12.75">
      <c r="A98" s="80" t="e">
        <f t="shared" si="6"/>
        <v>#REF!</v>
      </c>
      <c r="B98" s="112">
        <v>41</v>
      </c>
      <c r="C98" s="105"/>
      <c r="D98" s="105"/>
      <c r="E98" s="206" t="s">
        <v>227</v>
      </c>
      <c r="F98" s="207" t="s">
        <v>341</v>
      </c>
      <c r="G98" s="208">
        <v>0</v>
      </c>
      <c r="H98" s="208">
        <v>0</v>
      </c>
      <c r="I98" s="209" t="s">
        <v>367</v>
      </c>
      <c r="J98" s="110"/>
      <c r="K98" s="110"/>
      <c r="L98" s="142"/>
    </row>
    <row r="99" spans="1:12" ht="12.75">
      <c r="A99" s="80" t="e">
        <f aca="true" t="shared" si="8" ref="A99:A130">1+A98</f>
        <v>#REF!</v>
      </c>
      <c r="B99" s="101">
        <v>41</v>
      </c>
      <c r="C99" s="105"/>
      <c r="D99" s="105"/>
      <c r="E99" s="105" t="s">
        <v>197</v>
      </c>
      <c r="F99" s="109" t="s">
        <v>343</v>
      </c>
      <c r="G99" s="110">
        <v>0</v>
      </c>
      <c r="H99" s="110">
        <v>0.3</v>
      </c>
      <c r="I99" s="110">
        <v>0.3</v>
      </c>
      <c r="J99" s="110"/>
      <c r="K99" s="110"/>
      <c r="L99" s="142"/>
    </row>
    <row r="100" spans="1:12" s="127" customFormat="1" ht="12.75">
      <c r="A100" s="80" t="e">
        <f t="shared" si="8"/>
        <v>#REF!</v>
      </c>
      <c r="B100" s="112">
        <v>41</v>
      </c>
      <c r="C100" s="113"/>
      <c r="D100" s="113"/>
      <c r="E100" s="113" t="s">
        <v>325</v>
      </c>
      <c r="F100" s="124" t="s">
        <v>317</v>
      </c>
      <c r="G100" s="117">
        <v>0</v>
      </c>
      <c r="H100" s="117">
        <v>0</v>
      </c>
      <c r="I100" s="117">
        <v>0.2</v>
      </c>
      <c r="J100" s="117"/>
      <c r="K100" s="117"/>
      <c r="L100" s="152"/>
    </row>
    <row r="101" spans="1:12" s="127" customFormat="1" ht="15">
      <c r="A101" s="80" t="e">
        <f t="shared" si="8"/>
        <v>#REF!</v>
      </c>
      <c r="B101" s="112">
        <v>41</v>
      </c>
      <c r="C101" s="113"/>
      <c r="D101" s="113"/>
      <c r="E101" s="114">
        <v>635004</v>
      </c>
      <c r="F101" s="115" t="s">
        <v>345</v>
      </c>
      <c r="G101" s="116">
        <v>0</v>
      </c>
      <c r="H101" s="116">
        <v>0.4</v>
      </c>
      <c r="I101" s="205">
        <v>0.5</v>
      </c>
      <c r="J101" s="117"/>
      <c r="K101" s="117"/>
      <c r="L101" s="152"/>
    </row>
    <row r="102" spans="1:12" s="127" customFormat="1" ht="15">
      <c r="A102" s="80" t="e">
        <f t="shared" si="8"/>
        <v>#REF!</v>
      </c>
      <c r="B102" s="112">
        <v>41</v>
      </c>
      <c r="C102" s="113"/>
      <c r="D102" s="113"/>
      <c r="E102" s="114" t="s">
        <v>180</v>
      </c>
      <c r="F102" s="115" t="s">
        <v>368</v>
      </c>
      <c r="G102" s="116">
        <v>2.4</v>
      </c>
      <c r="H102" s="116">
        <v>2</v>
      </c>
      <c r="I102" s="205">
        <v>2</v>
      </c>
      <c r="J102" s="117"/>
      <c r="K102" s="117"/>
      <c r="L102" s="152"/>
    </row>
    <row r="103" spans="1:12" ht="12.75">
      <c r="A103" s="80" t="e">
        <f t="shared" si="8"/>
        <v>#REF!</v>
      </c>
      <c r="B103" s="101">
        <v>41</v>
      </c>
      <c r="C103" s="105"/>
      <c r="D103" s="105"/>
      <c r="E103" s="105" t="s">
        <v>131</v>
      </c>
      <c r="F103" s="109" t="s">
        <v>346</v>
      </c>
      <c r="G103" s="110">
        <v>0</v>
      </c>
      <c r="H103" s="110">
        <v>0.1</v>
      </c>
      <c r="I103" s="110">
        <v>0.1</v>
      </c>
      <c r="J103" s="110"/>
      <c r="K103" s="110"/>
      <c r="L103" s="142"/>
    </row>
    <row r="104" spans="1:12" ht="12.75">
      <c r="A104" s="80" t="e">
        <f t="shared" si="8"/>
        <v>#REF!</v>
      </c>
      <c r="B104" s="101">
        <v>41</v>
      </c>
      <c r="C104" s="105"/>
      <c r="D104" s="105"/>
      <c r="E104" s="105" t="s">
        <v>119</v>
      </c>
      <c r="F104" s="109" t="s">
        <v>201</v>
      </c>
      <c r="G104" s="110">
        <v>0.30000000000000004</v>
      </c>
      <c r="H104" s="110">
        <v>1</v>
      </c>
      <c r="I104" s="110">
        <v>1</v>
      </c>
      <c r="J104" s="110"/>
      <c r="K104" s="110"/>
      <c r="L104" s="142"/>
    </row>
    <row r="105" spans="1:12" ht="12.75">
      <c r="A105" s="80" t="e">
        <f t="shared" si="8"/>
        <v>#REF!</v>
      </c>
      <c r="B105" s="101">
        <v>41</v>
      </c>
      <c r="C105" s="105"/>
      <c r="D105" s="105"/>
      <c r="E105" s="105" t="s">
        <v>146</v>
      </c>
      <c r="F105" s="109" t="s">
        <v>348</v>
      </c>
      <c r="G105" s="110">
        <v>0.1</v>
      </c>
      <c r="H105" s="110">
        <v>0.1</v>
      </c>
      <c r="I105" s="110">
        <v>0.1</v>
      </c>
      <c r="J105" s="110"/>
      <c r="K105" s="110"/>
      <c r="L105" s="142"/>
    </row>
    <row r="106" spans="1:12" ht="12.75">
      <c r="A106" s="80" t="e">
        <f t="shared" si="8"/>
        <v>#REF!</v>
      </c>
      <c r="B106" s="101">
        <v>41</v>
      </c>
      <c r="C106" s="105"/>
      <c r="D106" s="105"/>
      <c r="E106" s="105" t="s">
        <v>111</v>
      </c>
      <c r="F106" s="109" t="s">
        <v>112</v>
      </c>
      <c r="G106" s="110">
        <v>0.8</v>
      </c>
      <c r="H106" s="110">
        <v>0.6</v>
      </c>
      <c r="I106" s="110">
        <v>0.5</v>
      </c>
      <c r="J106" s="110"/>
      <c r="K106" s="110"/>
      <c r="L106" s="142"/>
    </row>
    <row r="107" spans="1:12" s="127" customFormat="1" ht="12.75">
      <c r="A107" s="80" t="e">
        <f t="shared" si="8"/>
        <v>#REF!</v>
      </c>
      <c r="B107" s="112">
        <v>41</v>
      </c>
      <c r="C107" s="113"/>
      <c r="D107" s="113"/>
      <c r="E107" s="113" t="s">
        <v>107</v>
      </c>
      <c r="F107" s="124" t="s">
        <v>108</v>
      </c>
      <c r="G107" s="117">
        <v>0.2</v>
      </c>
      <c r="H107" s="117">
        <v>0.3</v>
      </c>
      <c r="I107" s="117">
        <v>0.3</v>
      </c>
      <c r="J107" s="117"/>
      <c r="K107" s="117"/>
      <c r="L107" s="152"/>
    </row>
    <row r="108" spans="1:12" ht="12.75">
      <c r="A108" s="80" t="e">
        <f t="shared" si="8"/>
        <v>#REF!</v>
      </c>
      <c r="B108" s="112">
        <v>41</v>
      </c>
      <c r="C108" s="105"/>
      <c r="D108" s="105"/>
      <c r="E108" s="105" t="s">
        <v>199</v>
      </c>
      <c r="F108" s="109" t="s">
        <v>369</v>
      </c>
      <c r="G108" s="110">
        <v>0</v>
      </c>
      <c r="H108" s="110">
        <v>0.2</v>
      </c>
      <c r="I108" s="110">
        <v>0.2</v>
      </c>
      <c r="J108" s="110"/>
      <c r="K108" s="110"/>
      <c r="L108" s="142"/>
    </row>
    <row r="109" spans="1:12" s="127" customFormat="1" ht="12.75">
      <c r="A109" s="80" t="e">
        <f t="shared" si="8"/>
        <v>#REF!</v>
      </c>
      <c r="B109" s="112">
        <v>41</v>
      </c>
      <c r="C109" s="113"/>
      <c r="D109" s="113"/>
      <c r="E109" s="113" t="s">
        <v>109</v>
      </c>
      <c r="F109" s="124" t="s">
        <v>110</v>
      </c>
      <c r="G109" s="117">
        <v>0.2</v>
      </c>
      <c r="H109" s="117">
        <v>0.2</v>
      </c>
      <c r="I109" s="117">
        <v>0.2</v>
      </c>
      <c r="J109" s="117"/>
      <c r="K109" s="117"/>
      <c r="L109" s="152"/>
    </row>
    <row r="110" spans="1:12" s="127" customFormat="1" ht="12.75">
      <c r="A110" s="80" t="e">
        <f t="shared" si="8"/>
        <v>#REF!</v>
      </c>
      <c r="B110" s="112">
        <v>41</v>
      </c>
      <c r="C110" s="113"/>
      <c r="D110" s="113"/>
      <c r="E110" s="206" t="s">
        <v>350</v>
      </c>
      <c r="F110" s="207" t="s">
        <v>370</v>
      </c>
      <c r="G110" s="208">
        <v>0</v>
      </c>
      <c r="H110" s="208">
        <v>0.3</v>
      </c>
      <c r="I110" s="209" t="s">
        <v>371</v>
      </c>
      <c r="J110" s="117"/>
      <c r="K110" s="117"/>
      <c r="L110" s="152"/>
    </row>
    <row r="111" spans="1:12" s="127" customFormat="1" ht="12.75">
      <c r="A111" s="80" t="e">
        <f t="shared" si="8"/>
        <v>#REF!</v>
      </c>
      <c r="B111" s="112">
        <v>41</v>
      </c>
      <c r="C111" s="113"/>
      <c r="D111" s="113"/>
      <c r="E111" s="206" t="s">
        <v>350</v>
      </c>
      <c r="F111" s="207" t="s">
        <v>372</v>
      </c>
      <c r="G111" s="208">
        <v>0.1</v>
      </c>
      <c r="H111" s="208">
        <v>0</v>
      </c>
      <c r="I111" s="217">
        <v>0.5</v>
      </c>
      <c r="J111" s="117"/>
      <c r="K111" s="117"/>
      <c r="L111" s="152"/>
    </row>
    <row r="112" spans="1:12" ht="12.75">
      <c r="A112" s="80" t="e">
        <f t="shared" si="8"/>
        <v>#REF!</v>
      </c>
      <c r="B112" s="101"/>
      <c r="C112" s="105"/>
      <c r="D112" s="202" t="s">
        <v>373</v>
      </c>
      <c r="E112" s="421" t="s">
        <v>374</v>
      </c>
      <c r="F112" s="421"/>
      <c r="G112" s="203">
        <f aca="true" t="shared" si="9" ref="G112:L112">SUM(G113:G139)</f>
        <v>51.300000000000004</v>
      </c>
      <c r="H112" s="203">
        <f t="shared" si="9"/>
        <v>48.00000000000001</v>
      </c>
      <c r="I112" s="204">
        <f t="shared" si="9"/>
        <v>50.900000000000006</v>
      </c>
      <c r="J112" s="203">
        <f t="shared" si="9"/>
        <v>0</v>
      </c>
      <c r="K112" s="203">
        <f t="shared" si="9"/>
        <v>1.8</v>
      </c>
      <c r="L112" s="204">
        <f t="shared" si="9"/>
        <v>0</v>
      </c>
    </row>
    <row r="113" spans="1:12" ht="12.75">
      <c r="A113" s="80" t="e">
        <f t="shared" si="8"/>
        <v>#REF!</v>
      </c>
      <c r="B113" s="101">
        <v>41</v>
      </c>
      <c r="C113" s="105"/>
      <c r="D113" s="105"/>
      <c r="E113" s="105" t="s">
        <v>85</v>
      </c>
      <c r="F113" s="109" t="s">
        <v>86</v>
      </c>
      <c r="G113" s="110">
        <v>24.9</v>
      </c>
      <c r="H113" s="110">
        <v>24.5</v>
      </c>
      <c r="I113" s="110">
        <v>25</v>
      </c>
      <c r="J113" s="110"/>
      <c r="K113" s="110"/>
      <c r="L113" s="142"/>
    </row>
    <row r="114" spans="1:12" ht="12.75">
      <c r="A114" s="80" t="e">
        <f t="shared" si="8"/>
        <v>#REF!</v>
      </c>
      <c r="B114" s="101">
        <v>41</v>
      </c>
      <c r="C114" s="105"/>
      <c r="D114" s="105"/>
      <c r="E114" s="105" t="s">
        <v>87</v>
      </c>
      <c r="F114" s="109" t="s">
        <v>88</v>
      </c>
      <c r="G114" s="110">
        <v>0.5</v>
      </c>
      <c r="H114" s="110">
        <v>0.1</v>
      </c>
      <c r="I114" s="110">
        <v>0.1</v>
      </c>
      <c r="J114" s="110"/>
      <c r="K114" s="110"/>
      <c r="L114" s="142"/>
    </row>
    <row r="115" spans="1:12" ht="12.75">
      <c r="A115" s="80" t="e">
        <f t="shared" si="8"/>
        <v>#REF!</v>
      </c>
      <c r="B115" s="101">
        <v>41</v>
      </c>
      <c r="C115" s="105"/>
      <c r="D115" s="105"/>
      <c r="E115" s="105" t="s">
        <v>218</v>
      </c>
      <c r="F115" s="109" t="s">
        <v>219</v>
      </c>
      <c r="G115" s="110">
        <v>0.2</v>
      </c>
      <c r="H115" s="110">
        <v>0.3</v>
      </c>
      <c r="I115" s="110">
        <v>0.3</v>
      </c>
      <c r="J115" s="110"/>
      <c r="K115" s="110"/>
      <c r="L115" s="142"/>
    </row>
    <row r="116" spans="1:12" ht="12.75">
      <c r="A116" s="80" t="e">
        <f t="shared" si="8"/>
        <v>#REF!</v>
      </c>
      <c r="B116" s="101">
        <v>41</v>
      </c>
      <c r="C116" s="105"/>
      <c r="D116" s="105"/>
      <c r="E116" s="105" t="s">
        <v>89</v>
      </c>
      <c r="F116" s="109" t="s">
        <v>90</v>
      </c>
      <c r="G116" s="110">
        <v>0</v>
      </c>
      <c r="H116" s="110">
        <v>0</v>
      </c>
      <c r="I116" s="110">
        <v>0</v>
      </c>
      <c r="J116" s="110"/>
      <c r="K116" s="110"/>
      <c r="L116" s="142"/>
    </row>
    <row r="117" spans="1:12" ht="12.75">
      <c r="A117" s="80" t="e">
        <f t="shared" si="8"/>
        <v>#REF!</v>
      </c>
      <c r="B117" s="101">
        <v>41</v>
      </c>
      <c r="C117" s="105"/>
      <c r="D117" s="105"/>
      <c r="E117" s="105" t="s">
        <v>91</v>
      </c>
      <c r="F117" s="109" t="s">
        <v>92</v>
      </c>
      <c r="G117" s="110">
        <v>1.9</v>
      </c>
      <c r="H117" s="110">
        <v>2.3</v>
      </c>
      <c r="I117" s="110">
        <v>2.3</v>
      </c>
      <c r="J117" s="110"/>
      <c r="K117" s="110"/>
      <c r="L117" s="142"/>
    </row>
    <row r="118" spans="1:12" ht="12.75">
      <c r="A118" s="80" t="e">
        <f t="shared" si="8"/>
        <v>#REF!</v>
      </c>
      <c r="B118" s="101">
        <v>41</v>
      </c>
      <c r="C118" s="105"/>
      <c r="D118" s="105"/>
      <c r="E118" s="105" t="s">
        <v>187</v>
      </c>
      <c r="F118" s="109" t="s">
        <v>188</v>
      </c>
      <c r="G118" s="110">
        <v>0.1</v>
      </c>
      <c r="H118" s="110">
        <v>0.1</v>
      </c>
      <c r="I118" s="110">
        <v>0.1</v>
      </c>
      <c r="J118" s="110"/>
      <c r="K118" s="110"/>
      <c r="L118" s="142"/>
    </row>
    <row r="119" spans="1:12" ht="12.75">
      <c r="A119" s="80" t="e">
        <f t="shared" si="8"/>
        <v>#REF!</v>
      </c>
      <c r="B119" s="101">
        <v>41</v>
      </c>
      <c r="C119" s="105"/>
      <c r="D119" s="105"/>
      <c r="E119" s="105" t="s">
        <v>93</v>
      </c>
      <c r="F119" s="109" t="s">
        <v>94</v>
      </c>
      <c r="G119" s="110">
        <v>0.30000000000000004</v>
      </c>
      <c r="H119" s="110">
        <v>0.4</v>
      </c>
      <c r="I119" s="110">
        <v>0.3</v>
      </c>
      <c r="J119" s="110"/>
      <c r="K119" s="110"/>
      <c r="L119" s="142"/>
    </row>
    <row r="120" spans="1:12" ht="12.75">
      <c r="A120" s="80" t="e">
        <f t="shared" si="8"/>
        <v>#REF!</v>
      </c>
      <c r="B120" s="101">
        <v>41</v>
      </c>
      <c r="C120" s="105"/>
      <c r="D120" s="105"/>
      <c r="E120" s="105" t="s">
        <v>95</v>
      </c>
      <c r="F120" s="109" t="s">
        <v>96</v>
      </c>
      <c r="G120" s="110">
        <v>2.7</v>
      </c>
      <c r="H120" s="110">
        <v>3.4</v>
      </c>
      <c r="I120" s="110">
        <v>3.5</v>
      </c>
      <c r="J120" s="110"/>
      <c r="K120" s="110"/>
      <c r="L120" s="142"/>
    </row>
    <row r="121" spans="1:12" ht="12.75">
      <c r="A121" s="80" t="e">
        <f t="shared" si="8"/>
        <v>#REF!</v>
      </c>
      <c r="B121" s="101">
        <v>41</v>
      </c>
      <c r="C121" s="105"/>
      <c r="D121" s="105"/>
      <c r="E121" s="105" t="s">
        <v>97</v>
      </c>
      <c r="F121" s="109" t="s">
        <v>98</v>
      </c>
      <c r="G121" s="110">
        <v>0.2</v>
      </c>
      <c r="H121" s="110">
        <v>0.2</v>
      </c>
      <c r="I121" s="110">
        <v>0.2</v>
      </c>
      <c r="J121" s="110"/>
      <c r="K121" s="110"/>
      <c r="L121" s="142"/>
    </row>
    <row r="122" spans="1:12" ht="12.75">
      <c r="A122" s="80" t="e">
        <f t="shared" si="8"/>
        <v>#REF!</v>
      </c>
      <c r="B122" s="101">
        <v>41</v>
      </c>
      <c r="C122" s="105"/>
      <c r="D122" s="105"/>
      <c r="E122" s="105" t="s">
        <v>99</v>
      </c>
      <c r="F122" s="109" t="s">
        <v>100</v>
      </c>
      <c r="G122" s="110">
        <v>0.6000000000000001</v>
      </c>
      <c r="H122" s="110">
        <v>0.8</v>
      </c>
      <c r="I122" s="110">
        <v>0.8</v>
      </c>
      <c r="J122" s="110"/>
      <c r="K122" s="110"/>
      <c r="L122" s="142"/>
    </row>
    <row r="123" spans="1:12" ht="12.75">
      <c r="A123" s="80" t="e">
        <f t="shared" si="8"/>
        <v>#REF!</v>
      </c>
      <c r="B123" s="101">
        <v>41</v>
      </c>
      <c r="C123" s="105"/>
      <c r="D123" s="105"/>
      <c r="E123" s="105" t="s">
        <v>101</v>
      </c>
      <c r="F123" s="109" t="s">
        <v>102</v>
      </c>
      <c r="G123" s="110">
        <v>0.2</v>
      </c>
      <c r="H123" s="110">
        <v>0.3</v>
      </c>
      <c r="I123" s="110">
        <v>0.3</v>
      </c>
      <c r="J123" s="110"/>
      <c r="K123" s="110"/>
      <c r="L123" s="142"/>
    </row>
    <row r="124" spans="1:12" ht="12.75">
      <c r="A124" s="80" t="e">
        <f t="shared" si="8"/>
        <v>#REF!</v>
      </c>
      <c r="B124" s="101">
        <v>41</v>
      </c>
      <c r="C124" s="105"/>
      <c r="D124" s="105"/>
      <c r="E124" s="105" t="s">
        <v>105</v>
      </c>
      <c r="F124" s="109" t="s">
        <v>106</v>
      </c>
      <c r="G124" s="110">
        <v>0.9</v>
      </c>
      <c r="H124" s="110">
        <v>1.2</v>
      </c>
      <c r="I124" s="110">
        <v>1.2</v>
      </c>
      <c r="J124" s="110"/>
      <c r="K124" s="110"/>
      <c r="L124" s="142"/>
    </row>
    <row r="125" spans="1:12" ht="15">
      <c r="A125" s="80" t="e">
        <f t="shared" si="8"/>
        <v>#REF!</v>
      </c>
      <c r="B125" s="101">
        <v>41</v>
      </c>
      <c r="C125" s="105"/>
      <c r="D125" s="105"/>
      <c r="E125" s="114" t="s">
        <v>169</v>
      </c>
      <c r="F125" s="115" t="s">
        <v>313</v>
      </c>
      <c r="G125" s="116">
        <v>13</v>
      </c>
      <c r="H125" s="116">
        <v>8</v>
      </c>
      <c r="I125" s="205">
        <v>8</v>
      </c>
      <c r="J125" s="110"/>
      <c r="K125" s="110"/>
      <c r="L125" s="142"/>
    </row>
    <row r="126" spans="1:12" ht="15">
      <c r="A126" s="80" t="e">
        <f t="shared" si="8"/>
        <v>#REF!</v>
      </c>
      <c r="B126" s="101">
        <v>41</v>
      </c>
      <c r="C126" s="105"/>
      <c r="D126" s="105"/>
      <c r="E126" s="114" t="s">
        <v>172</v>
      </c>
      <c r="F126" s="115" t="s">
        <v>173</v>
      </c>
      <c r="G126" s="116">
        <v>1</v>
      </c>
      <c r="H126" s="116">
        <v>0.6</v>
      </c>
      <c r="I126" s="205">
        <v>0.7</v>
      </c>
      <c r="J126" s="110"/>
      <c r="K126" s="110"/>
      <c r="L126" s="142"/>
    </row>
    <row r="127" spans="1:12" ht="12.75">
      <c r="A127" s="80" t="e">
        <f t="shared" si="8"/>
        <v>#REF!</v>
      </c>
      <c r="B127" s="101">
        <v>41</v>
      </c>
      <c r="C127" s="105"/>
      <c r="D127" s="105"/>
      <c r="E127" s="105" t="s">
        <v>174</v>
      </c>
      <c r="F127" s="109" t="s">
        <v>175</v>
      </c>
      <c r="G127" s="110">
        <v>0.2</v>
      </c>
      <c r="H127" s="110">
        <v>0.2</v>
      </c>
      <c r="I127" s="110">
        <v>0.2</v>
      </c>
      <c r="J127" s="110"/>
      <c r="K127" s="110"/>
      <c r="L127" s="142"/>
    </row>
    <row r="128" spans="1:12" ht="12.75">
      <c r="A128" s="80" t="e">
        <f t="shared" si="8"/>
        <v>#REF!</v>
      </c>
      <c r="B128" s="112">
        <v>41</v>
      </c>
      <c r="C128" s="105"/>
      <c r="D128" s="105"/>
      <c r="E128" s="105" t="s">
        <v>176</v>
      </c>
      <c r="F128" s="109" t="s">
        <v>375</v>
      </c>
      <c r="G128" s="110">
        <v>0</v>
      </c>
      <c r="H128" s="110">
        <v>0.5</v>
      </c>
      <c r="I128" s="110">
        <v>0.5</v>
      </c>
      <c r="J128" s="110"/>
      <c r="K128" s="110"/>
      <c r="L128" s="142"/>
    </row>
    <row r="129" spans="1:12" ht="12.75">
      <c r="A129" s="80" t="e">
        <f t="shared" si="8"/>
        <v>#REF!</v>
      </c>
      <c r="B129" s="101">
        <v>41</v>
      </c>
      <c r="C129" s="105"/>
      <c r="D129" s="105"/>
      <c r="E129" s="105" t="s">
        <v>113</v>
      </c>
      <c r="F129" s="109" t="s">
        <v>114</v>
      </c>
      <c r="G129" s="110">
        <v>2</v>
      </c>
      <c r="H129" s="110">
        <v>1.5</v>
      </c>
      <c r="I129" s="110">
        <v>1.6</v>
      </c>
      <c r="J129" s="110"/>
      <c r="K129" s="110"/>
      <c r="L129" s="142"/>
    </row>
    <row r="130" spans="1:12" ht="12.75">
      <c r="A130" s="80" t="e">
        <f t="shared" si="8"/>
        <v>#REF!</v>
      </c>
      <c r="B130" s="101">
        <v>41</v>
      </c>
      <c r="C130" s="105"/>
      <c r="D130" s="105"/>
      <c r="E130" s="105" t="s">
        <v>197</v>
      </c>
      <c r="F130" s="109" t="s">
        <v>343</v>
      </c>
      <c r="G130" s="110">
        <v>0</v>
      </c>
      <c r="H130" s="110">
        <v>0.6</v>
      </c>
      <c r="I130" s="110">
        <v>0.4</v>
      </c>
      <c r="J130" s="110"/>
      <c r="K130" s="110"/>
      <c r="L130" s="142"/>
    </row>
    <row r="131" spans="1:12" ht="15">
      <c r="A131" s="80" t="e">
        <f aca="true" t="shared" si="10" ref="A131:A162">1+A130</f>
        <v>#REF!</v>
      </c>
      <c r="B131" s="112">
        <v>41</v>
      </c>
      <c r="C131" s="105"/>
      <c r="D131" s="105"/>
      <c r="E131" s="114" t="s">
        <v>248</v>
      </c>
      <c r="F131" s="115" t="s">
        <v>359</v>
      </c>
      <c r="G131" s="116">
        <v>0</v>
      </c>
      <c r="H131" s="116">
        <v>0.5</v>
      </c>
      <c r="I131" s="205">
        <v>1</v>
      </c>
      <c r="J131" s="110"/>
      <c r="K131" s="110"/>
      <c r="L131" s="142"/>
    </row>
    <row r="132" spans="1:12" ht="15">
      <c r="A132" s="80" t="e">
        <f t="shared" si="10"/>
        <v>#REF!</v>
      </c>
      <c r="B132" s="112">
        <v>41</v>
      </c>
      <c r="C132" s="105"/>
      <c r="D132" s="105"/>
      <c r="E132" s="114" t="s">
        <v>180</v>
      </c>
      <c r="F132" s="115" t="s">
        <v>376</v>
      </c>
      <c r="G132" s="116">
        <v>0</v>
      </c>
      <c r="H132" s="116">
        <v>0</v>
      </c>
      <c r="I132" s="205">
        <v>0</v>
      </c>
      <c r="J132" s="110"/>
      <c r="K132" s="110"/>
      <c r="L132" s="142"/>
    </row>
    <row r="133" spans="1:12" ht="12.75">
      <c r="A133" s="80" t="e">
        <f t="shared" si="10"/>
        <v>#REF!</v>
      </c>
      <c r="B133" s="112">
        <v>41</v>
      </c>
      <c r="C133" s="105"/>
      <c r="D133" s="105"/>
      <c r="E133" s="105" t="s">
        <v>131</v>
      </c>
      <c r="F133" s="109" t="s">
        <v>377</v>
      </c>
      <c r="G133" s="110">
        <v>0</v>
      </c>
      <c r="H133" s="110">
        <v>0.1</v>
      </c>
      <c r="I133" s="110">
        <v>0.1</v>
      </c>
      <c r="J133" s="110"/>
      <c r="K133" s="110"/>
      <c r="L133" s="142"/>
    </row>
    <row r="134" spans="1:12" ht="12.75">
      <c r="A134" s="80" t="e">
        <f t="shared" si="10"/>
        <v>#REF!</v>
      </c>
      <c r="B134" s="101">
        <v>41</v>
      </c>
      <c r="C134" s="105"/>
      <c r="D134" s="105"/>
      <c r="E134" s="105" t="s">
        <v>119</v>
      </c>
      <c r="F134" s="109" t="s">
        <v>201</v>
      </c>
      <c r="G134" s="110">
        <v>1</v>
      </c>
      <c r="H134" s="110">
        <v>0.5</v>
      </c>
      <c r="I134" s="110">
        <v>0.5</v>
      </c>
      <c r="J134" s="110"/>
      <c r="K134" s="110"/>
      <c r="L134" s="142"/>
    </row>
    <row r="135" spans="1:12" ht="12.75">
      <c r="A135" s="80" t="e">
        <f t="shared" si="10"/>
        <v>#REF!</v>
      </c>
      <c r="B135" s="101">
        <v>41</v>
      </c>
      <c r="C135" s="105"/>
      <c r="D135" s="105"/>
      <c r="E135" s="105" t="s">
        <v>111</v>
      </c>
      <c r="F135" s="109" t="s">
        <v>112</v>
      </c>
      <c r="G135" s="110">
        <v>1.3</v>
      </c>
      <c r="H135" s="110">
        <v>1.5</v>
      </c>
      <c r="I135" s="110">
        <v>1.4</v>
      </c>
      <c r="J135" s="110"/>
      <c r="K135" s="110"/>
      <c r="L135" s="142"/>
    </row>
    <row r="136" spans="1:12" s="127" customFormat="1" ht="12.75">
      <c r="A136" s="80" t="e">
        <f t="shared" si="10"/>
        <v>#REF!</v>
      </c>
      <c r="B136" s="112">
        <v>41</v>
      </c>
      <c r="C136" s="113"/>
      <c r="D136" s="113"/>
      <c r="E136" s="113" t="s">
        <v>107</v>
      </c>
      <c r="F136" s="124" t="s">
        <v>108</v>
      </c>
      <c r="G136" s="117">
        <v>0.2</v>
      </c>
      <c r="H136" s="117">
        <v>0.3</v>
      </c>
      <c r="I136" s="117">
        <v>0.3</v>
      </c>
      <c r="J136" s="117"/>
      <c r="K136" s="117"/>
      <c r="L136" s="152"/>
    </row>
    <row r="137" spans="1:12" ht="12.75">
      <c r="A137" s="80" t="e">
        <f t="shared" si="10"/>
        <v>#REF!</v>
      </c>
      <c r="B137" s="112">
        <v>41</v>
      </c>
      <c r="C137" s="105"/>
      <c r="D137" s="105"/>
      <c r="E137" s="105" t="s">
        <v>199</v>
      </c>
      <c r="F137" s="109" t="s">
        <v>369</v>
      </c>
      <c r="G137" s="110">
        <v>0</v>
      </c>
      <c r="H137" s="110">
        <v>0</v>
      </c>
      <c r="I137" s="110">
        <v>0</v>
      </c>
      <c r="J137" s="110"/>
      <c r="K137" s="110"/>
      <c r="L137" s="142"/>
    </row>
    <row r="138" spans="1:12" s="127" customFormat="1" ht="12.75" customHeight="1">
      <c r="A138" s="80" t="e">
        <f t="shared" si="10"/>
        <v>#REF!</v>
      </c>
      <c r="B138" s="112">
        <v>41</v>
      </c>
      <c r="C138" s="113"/>
      <c r="D138" s="113"/>
      <c r="E138" s="113" t="s">
        <v>109</v>
      </c>
      <c r="F138" s="124" t="s">
        <v>110</v>
      </c>
      <c r="G138" s="117">
        <v>0.1</v>
      </c>
      <c r="H138" s="117">
        <v>0.1</v>
      </c>
      <c r="I138" s="117">
        <v>0.1</v>
      </c>
      <c r="J138" s="117"/>
      <c r="K138" s="117"/>
      <c r="L138" s="152"/>
    </row>
    <row r="139" spans="1:12" ht="12.75">
      <c r="A139" s="80" t="e">
        <f t="shared" si="10"/>
        <v>#REF!</v>
      </c>
      <c r="B139" s="101">
        <v>52</v>
      </c>
      <c r="C139" s="105"/>
      <c r="D139" s="105"/>
      <c r="E139" s="105" t="s">
        <v>378</v>
      </c>
      <c r="F139" s="109" t="s">
        <v>379</v>
      </c>
      <c r="G139" s="110">
        <v>0</v>
      </c>
      <c r="H139" s="110">
        <v>0</v>
      </c>
      <c r="I139" s="110">
        <v>2</v>
      </c>
      <c r="J139" s="110"/>
      <c r="K139" s="116">
        <v>1.8</v>
      </c>
      <c r="L139" s="159"/>
    </row>
    <row r="140" spans="1:12" ht="12.75">
      <c r="A140" s="80" t="e">
        <f t="shared" si="10"/>
        <v>#REF!</v>
      </c>
      <c r="B140" s="101"/>
      <c r="C140" s="105"/>
      <c r="D140" s="202" t="s">
        <v>380</v>
      </c>
      <c r="E140" s="421" t="s">
        <v>381</v>
      </c>
      <c r="F140" s="421"/>
      <c r="G140" s="203">
        <f aca="true" t="shared" si="11" ref="G140:L140">SUM(G141:G175)</f>
        <v>119.20000000000003</v>
      </c>
      <c r="H140" s="203">
        <f t="shared" si="11"/>
        <v>128.89999999999998</v>
      </c>
      <c r="I140" s="204">
        <f t="shared" si="11"/>
        <v>136.20000000000002</v>
      </c>
      <c r="J140" s="203">
        <f t="shared" si="11"/>
        <v>0</v>
      </c>
      <c r="K140" s="203">
        <f t="shared" si="11"/>
        <v>0</v>
      </c>
      <c r="L140" s="204">
        <f t="shared" si="11"/>
        <v>0</v>
      </c>
    </row>
    <row r="141" spans="1:12" ht="12.75">
      <c r="A141" s="80" t="e">
        <f t="shared" si="10"/>
        <v>#REF!</v>
      </c>
      <c r="B141" s="101">
        <v>41</v>
      </c>
      <c r="C141" s="105"/>
      <c r="D141" s="105"/>
      <c r="E141" s="105" t="s">
        <v>85</v>
      </c>
      <c r="F141" s="109" t="s">
        <v>86</v>
      </c>
      <c r="G141" s="110">
        <v>75.9</v>
      </c>
      <c r="H141" s="110">
        <v>78</v>
      </c>
      <c r="I141" s="110">
        <v>78</v>
      </c>
      <c r="J141" s="110"/>
      <c r="K141" s="110"/>
      <c r="L141" s="142"/>
    </row>
    <row r="142" spans="1:12" ht="12.75">
      <c r="A142" s="80" t="e">
        <f t="shared" si="10"/>
        <v>#REF!</v>
      </c>
      <c r="B142" s="101">
        <v>41</v>
      </c>
      <c r="C142" s="105"/>
      <c r="D142" s="105"/>
      <c r="E142" s="105" t="s">
        <v>87</v>
      </c>
      <c r="F142" s="109" t="s">
        <v>88</v>
      </c>
      <c r="G142" s="110">
        <v>4.9</v>
      </c>
      <c r="H142" s="110">
        <v>3.3</v>
      </c>
      <c r="I142" s="110">
        <v>1</v>
      </c>
      <c r="J142" s="110"/>
      <c r="K142" s="110"/>
      <c r="L142" s="142"/>
    </row>
    <row r="143" spans="1:12" ht="12.75">
      <c r="A143" s="80" t="e">
        <f t="shared" si="10"/>
        <v>#REF!</v>
      </c>
      <c r="B143" s="101">
        <v>41</v>
      </c>
      <c r="C143" s="105"/>
      <c r="D143" s="105"/>
      <c r="E143" s="105" t="s">
        <v>218</v>
      </c>
      <c r="F143" s="109" t="s">
        <v>219</v>
      </c>
      <c r="G143" s="110">
        <v>3.9</v>
      </c>
      <c r="H143" s="110">
        <v>5</v>
      </c>
      <c r="I143" s="110">
        <v>5.5</v>
      </c>
      <c r="J143" s="110"/>
      <c r="K143" s="110"/>
      <c r="L143" s="142"/>
    </row>
    <row r="144" spans="1:12" ht="12.75">
      <c r="A144" s="80" t="e">
        <f t="shared" si="10"/>
        <v>#REF!</v>
      </c>
      <c r="B144" s="101">
        <v>41</v>
      </c>
      <c r="C144" s="105"/>
      <c r="D144" s="105"/>
      <c r="E144" s="105" t="s">
        <v>89</v>
      </c>
      <c r="F144" s="109" t="s">
        <v>90</v>
      </c>
      <c r="G144" s="110">
        <v>3.9</v>
      </c>
      <c r="H144" s="110">
        <v>0</v>
      </c>
      <c r="I144" s="110">
        <v>0</v>
      </c>
      <c r="J144" s="110"/>
      <c r="K144" s="110"/>
      <c r="L144" s="142"/>
    </row>
    <row r="145" spans="1:12" ht="12.75">
      <c r="A145" s="80" t="e">
        <f t="shared" si="10"/>
        <v>#REF!</v>
      </c>
      <c r="B145" s="112">
        <v>41</v>
      </c>
      <c r="C145" s="105"/>
      <c r="D145" s="105"/>
      <c r="E145" s="105" t="s">
        <v>199</v>
      </c>
      <c r="F145" s="109" t="s">
        <v>382</v>
      </c>
      <c r="G145" s="110">
        <v>0</v>
      </c>
      <c r="H145" s="110">
        <v>0</v>
      </c>
      <c r="I145" s="218">
        <v>0</v>
      </c>
      <c r="J145" s="110"/>
      <c r="K145" s="110"/>
      <c r="L145" s="142"/>
    </row>
    <row r="146" spans="1:12" ht="12.75">
      <c r="A146" s="80" t="e">
        <f t="shared" si="10"/>
        <v>#REF!</v>
      </c>
      <c r="B146" s="101">
        <v>41</v>
      </c>
      <c r="C146" s="105"/>
      <c r="D146" s="105"/>
      <c r="E146" s="105" t="s">
        <v>91</v>
      </c>
      <c r="F146" s="109" t="s">
        <v>92</v>
      </c>
      <c r="G146" s="110">
        <v>7.4</v>
      </c>
      <c r="H146" s="110">
        <v>7.5</v>
      </c>
      <c r="I146" s="110">
        <v>7.5</v>
      </c>
      <c r="J146" s="110"/>
      <c r="K146" s="110"/>
      <c r="L146" s="142"/>
    </row>
    <row r="147" spans="1:12" ht="12.75">
      <c r="A147" s="80" t="e">
        <f t="shared" si="10"/>
        <v>#REF!</v>
      </c>
      <c r="B147" s="101">
        <v>41</v>
      </c>
      <c r="C147" s="105"/>
      <c r="D147" s="105"/>
      <c r="E147" s="105" t="s">
        <v>187</v>
      </c>
      <c r="F147" s="109" t="s">
        <v>188</v>
      </c>
      <c r="G147" s="110">
        <v>0.5</v>
      </c>
      <c r="H147" s="110">
        <v>1.5</v>
      </c>
      <c r="I147" s="110">
        <v>1.5</v>
      </c>
      <c r="J147" s="110"/>
      <c r="K147" s="110"/>
      <c r="L147" s="142"/>
    </row>
    <row r="148" spans="1:12" ht="12.75">
      <c r="A148" s="80" t="e">
        <f t="shared" si="10"/>
        <v>#REF!</v>
      </c>
      <c r="B148" s="101">
        <v>41</v>
      </c>
      <c r="C148" s="105"/>
      <c r="D148" s="105"/>
      <c r="E148" s="105" t="s">
        <v>93</v>
      </c>
      <c r="F148" s="109" t="s">
        <v>94</v>
      </c>
      <c r="G148" s="110">
        <v>1.1</v>
      </c>
      <c r="H148" s="110">
        <v>1.1</v>
      </c>
      <c r="I148" s="110">
        <v>1.2</v>
      </c>
      <c r="J148" s="110"/>
      <c r="K148" s="110"/>
      <c r="L148" s="142"/>
    </row>
    <row r="149" spans="1:12" ht="12.75">
      <c r="A149" s="80" t="e">
        <f t="shared" si="10"/>
        <v>#REF!</v>
      </c>
      <c r="B149" s="101">
        <v>41</v>
      </c>
      <c r="C149" s="105"/>
      <c r="D149" s="105"/>
      <c r="E149" s="105" t="s">
        <v>95</v>
      </c>
      <c r="F149" s="109" t="s">
        <v>96</v>
      </c>
      <c r="G149" s="110">
        <v>1.1</v>
      </c>
      <c r="H149" s="110">
        <v>12</v>
      </c>
      <c r="I149" s="110">
        <v>12.3</v>
      </c>
      <c r="J149" s="110"/>
      <c r="K149" s="110"/>
      <c r="L149" s="142"/>
    </row>
    <row r="150" spans="1:12" ht="12.75">
      <c r="A150" s="80" t="e">
        <f t="shared" si="10"/>
        <v>#REF!</v>
      </c>
      <c r="B150" s="101">
        <v>41</v>
      </c>
      <c r="C150" s="105"/>
      <c r="D150" s="105"/>
      <c r="E150" s="105" t="s">
        <v>97</v>
      </c>
      <c r="F150" s="109" t="s">
        <v>98</v>
      </c>
      <c r="G150" s="110">
        <v>0.6000000000000001</v>
      </c>
      <c r="H150" s="110">
        <v>0.7</v>
      </c>
      <c r="I150" s="110">
        <v>0.7</v>
      </c>
      <c r="J150" s="110"/>
      <c r="K150" s="110"/>
      <c r="L150" s="142"/>
    </row>
    <row r="151" spans="1:12" ht="12.75">
      <c r="A151" s="80" t="e">
        <f t="shared" si="10"/>
        <v>#REF!</v>
      </c>
      <c r="B151" s="101">
        <v>41</v>
      </c>
      <c r="C151" s="105"/>
      <c r="D151" s="105"/>
      <c r="E151" s="105" t="s">
        <v>99</v>
      </c>
      <c r="F151" s="109" t="s">
        <v>100</v>
      </c>
      <c r="G151" s="110">
        <v>2.3</v>
      </c>
      <c r="H151" s="110">
        <v>2.6</v>
      </c>
      <c r="I151" s="110">
        <v>2.6</v>
      </c>
      <c r="J151" s="110"/>
      <c r="K151" s="110"/>
      <c r="L151" s="142"/>
    </row>
    <row r="152" spans="1:12" ht="12.75">
      <c r="A152" s="80" t="e">
        <f t="shared" si="10"/>
        <v>#REF!</v>
      </c>
      <c r="B152" s="101">
        <v>41</v>
      </c>
      <c r="C152" s="105"/>
      <c r="D152" s="105"/>
      <c r="E152" s="105" t="s">
        <v>101</v>
      </c>
      <c r="F152" s="109" t="s">
        <v>102</v>
      </c>
      <c r="G152" s="110">
        <v>0.7</v>
      </c>
      <c r="H152" s="110">
        <v>0.8</v>
      </c>
      <c r="I152" s="110">
        <v>0.8</v>
      </c>
      <c r="J152" s="110"/>
      <c r="K152" s="110"/>
      <c r="L152" s="142"/>
    </row>
    <row r="153" spans="1:12" ht="12.75">
      <c r="A153" s="80" t="e">
        <f t="shared" si="10"/>
        <v>#REF!</v>
      </c>
      <c r="B153" s="101">
        <v>41</v>
      </c>
      <c r="C153" s="105"/>
      <c r="D153" s="105"/>
      <c r="E153" s="105" t="s">
        <v>105</v>
      </c>
      <c r="F153" s="109" t="s">
        <v>106</v>
      </c>
      <c r="G153" s="110">
        <v>3.9</v>
      </c>
      <c r="H153" s="110">
        <v>4.4</v>
      </c>
      <c r="I153" s="110">
        <v>4.5</v>
      </c>
      <c r="J153" s="110"/>
      <c r="K153" s="110"/>
      <c r="L153" s="142"/>
    </row>
    <row r="154" spans="1:12" ht="12.75">
      <c r="A154" s="80" t="e">
        <f t="shared" si="10"/>
        <v>#REF!</v>
      </c>
      <c r="B154" s="101">
        <v>41</v>
      </c>
      <c r="C154" s="105"/>
      <c r="D154" s="105"/>
      <c r="E154" s="114" t="s">
        <v>169</v>
      </c>
      <c r="F154" s="115" t="s">
        <v>313</v>
      </c>
      <c r="G154" s="116">
        <v>3.3</v>
      </c>
      <c r="H154" s="116">
        <v>3.5</v>
      </c>
      <c r="I154" s="219">
        <v>3.5</v>
      </c>
      <c r="J154" s="110"/>
      <c r="K154" s="110"/>
      <c r="L154" s="142"/>
    </row>
    <row r="155" spans="1:12" ht="12.75">
      <c r="A155" s="80" t="e">
        <f t="shared" si="10"/>
        <v>#REF!</v>
      </c>
      <c r="B155" s="101">
        <v>41</v>
      </c>
      <c r="C155" s="105"/>
      <c r="D155" s="105"/>
      <c r="E155" s="114" t="s">
        <v>172</v>
      </c>
      <c r="F155" s="115" t="s">
        <v>173</v>
      </c>
      <c r="G155" s="116">
        <v>0.4</v>
      </c>
      <c r="H155" s="116">
        <v>0.3</v>
      </c>
      <c r="I155" s="219">
        <v>0.4</v>
      </c>
      <c r="J155" s="110"/>
      <c r="K155" s="110"/>
      <c r="L155" s="142"/>
    </row>
    <row r="156" spans="1:12" ht="12.75">
      <c r="A156" s="80" t="e">
        <f t="shared" si="10"/>
        <v>#REF!</v>
      </c>
      <c r="B156" s="101">
        <v>41</v>
      </c>
      <c r="C156" s="105"/>
      <c r="D156" s="105"/>
      <c r="E156" s="114" t="s">
        <v>119</v>
      </c>
      <c r="F156" s="115" t="s">
        <v>383</v>
      </c>
      <c r="G156" s="116">
        <v>0</v>
      </c>
      <c r="H156" s="116">
        <v>0</v>
      </c>
      <c r="I156" s="219">
        <v>7</v>
      </c>
      <c r="J156" s="110"/>
      <c r="K156" s="110"/>
      <c r="L156" s="142"/>
    </row>
    <row r="157" spans="1:12" ht="12.75">
      <c r="A157" s="80" t="e">
        <f t="shared" si="10"/>
        <v>#REF!</v>
      </c>
      <c r="B157" s="101">
        <v>41</v>
      </c>
      <c r="C157" s="105"/>
      <c r="D157" s="105"/>
      <c r="E157" s="105" t="s">
        <v>174</v>
      </c>
      <c r="F157" s="109" t="s">
        <v>175</v>
      </c>
      <c r="G157" s="110">
        <v>0.5</v>
      </c>
      <c r="H157" s="110">
        <v>0.8</v>
      </c>
      <c r="I157" s="110">
        <v>0.8</v>
      </c>
      <c r="J157" s="110"/>
      <c r="K157" s="110"/>
      <c r="L157" s="142"/>
    </row>
    <row r="158" spans="1:12" ht="12.75">
      <c r="A158" s="80" t="e">
        <f t="shared" si="10"/>
        <v>#REF!</v>
      </c>
      <c r="B158" s="112">
        <v>41</v>
      </c>
      <c r="C158" s="105"/>
      <c r="D158" s="105"/>
      <c r="E158" s="105" t="s">
        <v>176</v>
      </c>
      <c r="F158" s="109" t="s">
        <v>375</v>
      </c>
      <c r="G158" s="110">
        <v>0</v>
      </c>
      <c r="H158" s="110">
        <v>0</v>
      </c>
      <c r="I158" s="110">
        <v>1.5</v>
      </c>
      <c r="J158" s="110"/>
      <c r="K158" s="110"/>
      <c r="L158" s="142"/>
    </row>
    <row r="159" spans="1:12" ht="12.75">
      <c r="A159" s="80" t="e">
        <f t="shared" si="10"/>
        <v>#REF!</v>
      </c>
      <c r="B159" s="101">
        <v>41</v>
      </c>
      <c r="C159" s="105"/>
      <c r="D159" s="105"/>
      <c r="E159" s="105" t="s">
        <v>113</v>
      </c>
      <c r="F159" s="109" t="s">
        <v>114</v>
      </c>
      <c r="G159" s="110">
        <v>1.4</v>
      </c>
      <c r="H159" s="110">
        <v>0.8</v>
      </c>
      <c r="I159" s="110">
        <v>1</v>
      </c>
      <c r="J159" s="110"/>
      <c r="K159" s="110"/>
      <c r="L159" s="142"/>
    </row>
    <row r="160" spans="1:12" ht="12.75">
      <c r="A160" s="80" t="e">
        <f t="shared" si="10"/>
        <v>#REF!</v>
      </c>
      <c r="B160" s="112">
        <v>41</v>
      </c>
      <c r="C160" s="105"/>
      <c r="D160" s="105"/>
      <c r="E160" s="105" t="s">
        <v>227</v>
      </c>
      <c r="F160" s="109" t="s">
        <v>340</v>
      </c>
      <c r="G160" s="110">
        <v>0</v>
      </c>
      <c r="H160" s="110">
        <v>0.9</v>
      </c>
      <c r="I160" s="110">
        <v>0.976</v>
      </c>
      <c r="J160" s="110"/>
      <c r="K160" s="110"/>
      <c r="L160" s="142"/>
    </row>
    <row r="161" spans="1:12" ht="12.75">
      <c r="A161" s="80" t="e">
        <f t="shared" si="10"/>
        <v>#REF!</v>
      </c>
      <c r="B161" s="112">
        <v>41</v>
      </c>
      <c r="C161" s="105"/>
      <c r="D161" s="105"/>
      <c r="E161" s="105" t="s">
        <v>197</v>
      </c>
      <c r="F161" s="109" t="s">
        <v>343</v>
      </c>
      <c r="G161" s="110">
        <v>0</v>
      </c>
      <c r="H161" s="110">
        <v>0.1</v>
      </c>
      <c r="I161" s="110">
        <v>0</v>
      </c>
      <c r="J161" s="110"/>
      <c r="K161" s="110"/>
      <c r="L161" s="142"/>
    </row>
    <row r="162" spans="1:12" ht="12.75">
      <c r="A162" s="80" t="e">
        <f t="shared" si="10"/>
        <v>#REF!</v>
      </c>
      <c r="B162" s="101">
        <v>41</v>
      </c>
      <c r="C162" s="105"/>
      <c r="D162" s="105"/>
      <c r="E162" s="105" t="s">
        <v>325</v>
      </c>
      <c r="F162" s="109" t="s">
        <v>317</v>
      </c>
      <c r="G162" s="110">
        <v>0</v>
      </c>
      <c r="H162" s="110">
        <v>0.1</v>
      </c>
      <c r="I162" s="110">
        <v>0</v>
      </c>
      <c r="J162" s="110"/>
      <c r="K162" s="110"/>
      <c r="L162" s="142"/>
    </row>
    <row r="163" spans="1:12" ht="12.75">
      <c r="A163" s="80" t="e">
        <f aca="true" t="shared" si="12" ref="A163:A194">1+A162</f>
        <v>#REF!</v>
      </c>
      <c r="B163" s="112">
        <v>41</v>
      </c>
      <c r="C163" s="105"/>
      <c r="D163" s="105"/>
      <c r="E163" s="114" t="s">
        <v>248</v>
      </c>
      <c r="F163" s="115" t="s">
        <v>359</v>
      </c>
      <c r="G163" s="116">
        <v>2</v>
      </c>
      <c r="H163" s="116">
        <v>1</v>
      </c>
      <c r="I163" s="219">
        <v>1</v>
      </c>
      <c r="J163" s="110"/>
      <c r="K163" s="110"/>
      <c r="L163" s="142"/>
    </row>
    <row r="164" spans="1:12" ht="12.75">
      <c r="A164" s="80" t="e">
        <f t="shared" si="12"/>
        <v>#REF!</v>
      </c>
      <c r="B164" s="101">
        <v>41</v>
      </c>
      <c r="C164" s="105"/>
      <c r="D164" s="105"/>
      <c r="E164" s="114" t="s">
        <v>180</v>
      </c>
      <c r="F164" s="115" t="s">
        <v>368</v>
      </c>
      <c r="G164" s="116">
        <v>0.9</v>
      </c>
      <c r="H164" s="116">
        <v>1</v>
      </c>
      <c r="I164" s="219">
        <v>1</v>
      </c>
      <c r="J164" s="110"/>
      <c r="K164" s="110"/>
      <c r="L164" s="142"/>
    </row>
    <row r="165" spans="1:12" ht="12.75">
      <c r="A165" s="80" t="e">
        <f t="shared" si="12"/>
        <v>#REF!</v>
      </c>
      <c r="B165" s="101">
        <v>41</v>
      </c>
      <c r="C165" s="105"/>
      <c r="D165" s="105"/>
      <c r="E165" s="105" t="s">
        <v>328</v>
      </c>
      <c r="F165" s="109" t="s">
        <v>384</v>
      </c>
      <c r="G165" s="110">
        <v>0.30000000000000004</v>
      </c>
      <c r="H165" s="110">
        <v>0.1</v>
      </c>
      <c r="I165" s="110">
        <v>0.3</v>
      </c>
      <c r="J165" s="110"/>
      <c r="K165" s="110"/>
      <c r="L165" s="142"/>
    </row>
    <row r="166" spans="1:12" ht="12.75">
      <c r="A166" s="80" t="e">
        <f t="shared" si="12"/>
        <v>#REF!</v>
      </c>
      <c r="B166" s="101">
        <v>41</v>
      </c>
      <c r="C166" s="105"/>
      <c r="D166" s="105"/>
      <c r="E166" s="105" t="s">
        <v>119</v>
      </c>
      <c r="F166" s="109" t="s">
        <v>201</v>
      </c>
      <c r="G166" s="110">
        <v>2.9</v>
      </c>
      <c r="H166" s="110">
        <v>1.5</v>
      </c>
      <c r="I166" s="110">
        <v>0.924</v>
      </c>
      <c r="J166" s="110"/>
      <c r="K166" s="110"/>
      <c r="L166" s="142"/>
    </row>
    <row r="167" spans="1:12" ht="12.75">
      <c r="A167" s="80" t="e">
        <f t="shared" si="12"/>
        <v>#REF!</v>
      </c>
      <c r="B167" s="101">
        <v>41</v>
      </c>
      <c r="C167" s="105"/>
      <c r="D167" s="105"/>
      <c r="E167" s="105" t="s">
        <v>146</v>
      </c>
      <c r="F167" s="109" t="s">
        <v>348</v>
      </c>
      <c r="G167" s="110">
        <v>0.4</v>
      </c>
      <c r="H167" s="110">
        <v>0.2</v>
      </c>
      <c r="I167" s="110">
        <v>0.2</v>
      </c>
      <c r="J167" s="110"/>
      <c r="K167" s="110"/>
      <c r="L167" s="142"/>
    </row>
    <row r="168" spans="1:12" ht="12.75">
      <c r="A168" s="80" t="e">
        <f t="shared" si="12"/>
        <v>#REF!</v>
      </c>
      <c r="B168" s="101">
        <v>41</v>
      </c>
      <c r="C168" s="105"/>
      <c r="D168" s="105"/>
      <c r="E168" s="105" t="s">
        <v>111</v>
      </c>
      <c r="F168" s="109" t="s">
        <v>112</v>
      </c>
      <c r="G168" s="110">
        <v>0.30000000000000004</v>
      </c>
      <c r="H168" s="110">
        <v>0.4</v>
      </c>
      <c r="I168" s="110">
        <v>0.6</v>
      </c>
      <c r="J168" s="110"/>
      <c r="K168" s="110"/>
      <c r="L168" s="142"/>
    </row>
    <row r="169" spans="1:12" s="127" customFormat="1" ht="12.75">
      <c r="A169" s="80" t="e">
        <f t="shared" si="12"/>
        <v>#REF!</v>
      </c>
      <c r="B169" s="112">
        <v>41</v>
      </c>
      <c r="C169" s="113"/>
      <c r="D169" s="113"/>
      <c r="E169" s="113" t="s">
        <v>107</v>
      </c>
      <c r="F169" s="124" t="s">
        <v>108</v>
      </c>
      <c r="G169" s="117">
        <v>0.5</v>
      </c>
      <c r="H169" s="117">
        <v>0.7</v>
      </c>
      <c r="I169" s="117">
        <v>0.8</v>
      </c>
      <c r="J169" s="117"/>
      <c r="K169" s="117"/>
      <c r="L169" s="152"/>
    </row>
    <row r="170" spans="1:12" s="127" customFormat="1" ht="12.75">
      <c r="A170" s="80" t="e">
        <f t="shared" si="12"/>
        <v>#REF!</v>
      </c>
      <c r="B170" s="112">
        <v>41</v>
      </c>
      <c r="C170" s="113"/>
      <c r="D170" s="113"/>
      <c r="E170" s="113" t="s">
        <v>199</v>
      </c>
      <c r="F170" s="124" t="s">
        <v>385</v>
      </c>
      <c r="G170" s="117">
        <v>0</v>
      </c>
      <c r="H170" s="117">
        <v>0.4</v>
      </c>
      <c r="I170" s="117">
        <v>0.4</v>
      </c>
      <c r="J170" s="117"/>
      <c r="K170" s="117"/>
      <c r="L170" s="152"/>
    </row>
    <row r="171" spans="1:12" s="127" customFormat="1" ht="12.75">
      <c r="A171" s="80" t="e">
        <f t="shared" si="12"/>
        <v>#REF!</v>
      </c>
      <c r="B171" s="112">
        <v>41</v>
      </c>
      <c r="C171" s="113"/>
      <c r="D171" s="113"/>
      <c r="E171" s="113" t="s">
        <v>109</v>
      </c>
      <c r="F171" s="124" t="s">
        <v>110</v>
      </c>
      <c r="G171" s="117">
        <v>0.1</v>
      </c>
      <c r="H171" s="117">
        <v>0.2</v>
      </c>
      <c r="I171" s="117">
        <v>0.2</v>
      </c>
      <c r="J171" s="117"/>
      <c r="K171" s="117"/>
      <c r="L171" s="152"/>
    </row>
    <row r="172" spans="1:12" ht="15">
      <c r="A172" s="80" t="e">
        <f t="shared" si="12"/>
        <v>#REF!</v>
      </c>
      <c r="B172" s="101">
        <v>52</v>
      </c>
      <c r="C172" s="105"/>
      <c r="D172" s="105"/>
      <c r="E172" s="143" t="s">
        <v>354</v>
      </c>
      <c r="F172" s="220" t="s">
        <v>386</v>
      </c>
      <c r="G172" s="144">
        <v>0</v>
      </c>
      <c r="H172" s="144">
        <v>0</v>
      </c>
      <c r="I172" s="221">
        <v>0</v>
      </c>
      <c r="J172" s="222"/>
      <c r="K172" s="222"/>
      <c r="L172" s="223"/>
    </row>
    <row r="173" spans="1:12" ht="15">
      <c r="A173" s="80" t="e">
        <f t="shared" si="12"/>
        <v>#REF!</v>
      </c>
      <c r="B173" s="101">
        <v>52</v>
      </c>
      <c r="C173" s="105"/>
      <c r="D173" s="105"/>
      <c r="E173" s="143" t="s">
        <v>354</v>
      </c>
      <c r="F173" s="220" t="s">
        <v>387</v>
      </c>
      <c r="G173" s="144">
        <v>0</v>
      </c>
      <c r="H173" s="144">
        <v>0</v>
      </c>
      <c r="I173" s="221">
        <v>0</v>
      </c>
      <c r="J173" s="222"/>
      <c r="K173" s="222"/>
      <c r="L173" s="223"/>
    </row>
    <row r="174" spans="1:12" ht="15">
      <c r="A174" s="80" t="e">
        <f t="shared" si="12"/>
        <v>#REF!</v>
      </c>
      <c r="B174" s="101">
        <v>52</v>
      </c>
      <c r="C174" s="105"/>
      <c r="D174" s="105"/>
      <c r="E174" s="143" t="s">
        <v>354</v>
      </c>
      <c r="F174" s="220" t="s">
        <v>388</v>
      </c>
      <c r="G174" s="144">
        <v>0</v>
      </c>
      <c r="H174" s="144">
        <v>0</v>
      </c>
      <c r="I174" s="221">
        <v>0</v>
      </c>
      <c r="J174" s="222"/>
      <c r="K174" s="222"/>
      <c r="L174" s="223"/>
    </row>
    <row r="175" spans="1:12" ht="15">
      <c r="A175" s="80" t="e">
        <f t="shared" si="12"/>
        <v>#REF!</v>
      </c>
      <c r="B175" s="101">
        <v>52</v>
      </c>
      <c r="C175" s="105"/>
      <c r="D175" s="105"/>
      <c r="E175" s="143" t="s">
        <v>354</v>
      </c>
      <c r="F175" s="220" t="s">
        <v>389</v>
      </c>
      <c r="G175" s="144">
        <v>0</v>
      </c>
      <c r="H175" s="144">
        <v>0</v>
      </c>
      <c r="I175" s="221">
        <v>0</v>
      </c>
      <c r="J175" s="222"/>
      <c r="K175" s="222"/>
      <c r="L175" s="223"/>
    </row>
    <row r="176" spans="1:12" ht="12.75">
      <c r="A176" s="80" t="e">
        <f t="shared" si="12"/>
        <v>#REF!</v>
      </c>
      <c r="B176" s="101"/>
      <c r="C176" s="105"/>
      <c r="D176" s="202" t="s">
        <v>390</v>
      </c>
      <c r="E176" s="421" t="s">
        <v>22</v>
      </c>
      <c r="F176" s="421"/>
      <c r="G176" s="203">
        <f aca="true" t="shared" si="13" ref="G176:L176">SUM(G177:G178)</f>
        <v>98.9</v>
      </c>
      <c r="H176" s="203">
        <f t="shared" si="13"/>
        <v>60</v>
      </c>
      <c r="I176" s="204">
        <f t="shared" si="13"/>
        <v>59</v>
      </c>
      <c r="J176" s="203">
        <f t="shared" si="13"/>
        <v>0</v>
      </c>
      <c r="K176" s="203">
        <f t="shared" si="13"/>
        <v>0</v>
      </c>
      <c r="L176" s="204">
        <f t="shared" si="13"/>
        <v>0</v>
      </c>
    </row>
    <row r="177" spans="1:12" ht="12.75">
      <c r="A177" s="80" t="e">
        <f t="shared" si="12"/>
        <v>#REF!</v>
      </c>
      <c r="B177" s="101">
        <v>41</v>
      </c>
      <c r="C177" s="105"/>
      <c r="D177" s="105"/>
      <c r="E177" s="105"/>
      <c r="F177" s="224" t="s">
        <v>391</v>
      </c>
      <c r="G177" s="225">
        <v>98.9</v>
      </c>
      <c r="H177" s="225">
        <v>60</v>
      </c>
      <c r="I177" s="226">
        <v>59</v>
      </c>
      <c r="J177" s="225"/>
      <c r="K177" s="227"/>
      <c r="L177" s="228"/>
    </row>
    <row r="178" spans="1:12" ht="12.75">
      <c r="A178" s="80" t="e">
        <f t="shared" si="12"/>
        <v>#REF!</v>
      </c>
      <c r="B178" s="101"/>
      <c r="C178" s="105"/>
      <c r="D178" s="105"/>
      <c r="E178" s="143"/>
      <c r="F178" s="229"/>
      <c r="G178" s="117"/>
      <c r="H178" s="117"/>
      <c r="I178" s="152"/>
      <c r="J178" s="117"/>
      <c r="K178" s="230"/>
      <c r="L178" s="231"/>
    </row>
    <row r="179" spans="1:12" ht="12.75">
      <c r="A179" s="80" t="e">
        <f t="shared" si="12"/>
        <v>#REF!</v>
      </c>
      <c r="B179" s="112"/>
      <c r="C179" s="113"/>
      <c r="D179" s="202" t="s">
        <v>392</v>
      </c>
      <c r="E179" s="421" t="s">
        <v>393</v>
      </c>
      <c r="F179" s="421"/>
      <c r="G179" s="203">
        <f aca="true" t="shared" si="14" ref="G179:L179">SUM(G180)</f>
        <v>24.999999999999996</v>
      </c>
      <c r="H179" s="203">
        <f t="shared" si="14"/>
        <v>25.00000000000001</v>
      </c>
      <c r="I179" s="204">
        <f t="shared" si="14"/>
        <v>27.200000000000006</v>
      </c>
      <c r="J179" s="203">
        <f t="shared" si="14"/>
        <v>0</v>
      </c>
      <c r="K179" s="203">
        <f t="shared" si="14"/>
        <v>0</v>
      </c>
      <c r="L179" s="204">
        <f t="shared" si="14"/>
        <v>0</v>
      </c>
    </row>
    <row r="180" spans="1:12" ht="12.75">
      <c r="A180" s="80" t="e">
        <f t="shared" si="12"/>
        <v>#REF!</v>
      </c>
      <c r="B180" s="101"/>
      <c r="C180" s="105"/>
      <c r="D180" s="105"/>
      <c r="E180" s="397" t="s">
        <v>394</v>
      </c>
      <c r="F180" s="397"/>
      <c r="G180" s="120">
        <f aca="true" t="shared" si="15" ref="G180:L180">SUM(G181:G198)</f>
        <v>24.999999999999996</v>
      </c>
      <c r="H180" s="120">
        <f t="shared" si="15"/>
        <v>25.00000000000001</v>
      </c>
      <c r="I180" s="141">
        <f t="shared" si="15"/>
        <v>27.200000000000006</v>
      </c>
      <c r="J180" s="120">
        <f t="shared" si="15"/>
        <v>0</v>
      </c>
      <c r="K180" s="120">
        <f t="shared" si="15"/>
        <v>0</v>
      </c>
      <c r="L180" s="141">
        <f t="shared" si="15"/>
        <v>0</v>
      </c>
    </row>
    <row r="181" spans="1:12" ht="12.75">
      <c r="A181" s="80" t="e">
        <f t="shared" si="12"/>
        <v>#REF!</v>
      </c>
      <c r="B181" s="101">
        <v>111</v>
      </c>
      <c r="C181" s="105"/>
      <c r="D181" s="105"/>
      <c r="E181" s="105" t="s">
        <v>85</v>
      </c>
      <c r="F181" s="109" t="s">
        <v>86</v>
      </c>
      <c r="G181" s="225">
        <v>16</v>
      </c>
      <c r="H181" s="225">
        <v>13.4</v>
      </c>
      <c r="I181" s="225">
        <v>15.1</v>
      </c>
      <c r="J181" s="110"/>
      <c r="K181" s="110"/>
      <c r="L181" s="142"/>
    </row>
    <row r="182" spans="1:12" ht="12.75">
      <c r="A182" s="80" t="e">
        <f t="shared" si="12"/>
        <v>#REF!</v>
      </c>
      <c r="B182" s="101">
        <v>111</v>
      </c>
      <c r="C182" s="105"/>
      <c r="D182" s="105"/>
      <c r="E182" s="105" t="s">
        <v>87</v>
      </c>
      <c r="F182" s="109" t="s">
        <v>88</v>
      </c>
      <c r="G182" s="225">
        <v>1.9</v>
      </c>
      <c r="H182" s="225">
        <v>3</v>
      </c>
      <c r="I182" s="225">
        <v>3.2</v>
      </c>
      <c r="J182" s="110"/>
      <c r="K182" s="110"/>
      <c r="L182" s="142"/>
    </row>
    <row r="183" spans="1:12" ht="12.75">
      <c r="A183" s="80" t="e">
        <f t="shared" si="12"/>
        <v>#REF!</v>
      </c>
      <c r="B183" s="101">
        <v>111</v>
      </c>
      <c r="C183" s="105"/>
      <c r="D183" s="105"/>
      <c r="E183" s="105" t="s">
        <v>89</v>
      </c>
      <c r="F183" s="109" t="s">
        <v>90</v>
      </c>
      <c r="G183" s="225">
        <v>0</v>
      </c>
      <c r="H183" s="225">
        <v>1</v>
      </c>
      <c r="I183" s="225">
        <v>0</v>
      </c>
      <c r="J183" s="110"/>
      <c r="K183" s="110"/>
      <c r="L183" s="142"/>
    </row>
    <row r="184" spans="1:12" ht="12.75">
      <c r="A184" s="80" t="e">
        <f t="shared" si="12"/>
        <v>#REF!</v>
      </c>
      <c r="B184" s="101">
        <v>111</v>
      </c>
      <c r="C184" s="105"/>
      <c r="D184" s="105"/>
      <c r="E184" s="105" t="s">
        <v>91</v>
      </c>
      <c r="F184" s="109" t="s">
        <v>92</v>
      </c>
      <c r="G184" s="225">
        <v>1.8</v>
      </c>
      <c r="H184" s="225">
        <v>1.8</v>
      </c>
      <c r="I184" s="225">
        <v>2.2</v>
      </c>
      <c r="J184" s="110"/>
      <c r="K184" s="110"/>
      <c r="L184" s="142"/>
    </row>
    <row r="185" spans="1:12" ht="12.75">
      <c r="A185" s="80" t="e">
        <f t="shared" si="12"/>
        <v>#REF!</v>
      </c>
      <c r="B185" s="101">
        <v>111</v>
      </c>
      <c r="C185" s="105"/>
      <c r="D185" s="105"/>
      <c r="E185" s="105" t="s">
        <v>93</v>
      </c>
      <c r="F185" s="109" t="s">
        <v>94</v>
      </c>
      <c r="G185" s="225">
        <v>0.30000000000000004</v>
      </c>
      <c r="H185" s="225">
        <v>0.1</v>
      </c>
      <c r="I185" s="225">
        <v>0.2</v>
      </c>
      <c r="J185" s="110"/>
      <c r="K185" s="110"/>
      <c r="L185" s="142"/>
    </row>
    <row r="186" spans="1:12" ht="12.75">
      <c r="A186" s="80" t="e">
        <f t="shared" si="12"/>
        <v>#REF!</v>
      </c>
      <c r="B186" s="101">
        <v>111</v>
      </c>
      <c r="C186" s="105"/>
      <c r="D186" s="105"/>
      <c r="E186" s="105" t="s">
        <v>95</v>
      </c>
      <c r="F186" s="109" t="s">
        <v>96</v>
      </c>
      <c r="G186" s="225">
        <v>2.4</v>
      </c>
      <c r="H186" s="225">
        <v>2.6</v>
      </c>
      <c r="I186" s="225">
        <v>2.6</v>
      </c>
      <c r="J186" s="110"/>
      <c r="K186" s="110"/>
      <c r="L186" s="142"/>
    </row>
    <row r="187" spans="1:12" ht="12.75">
      <c r="A187" s="80" t="e">
        <f t="shared" si="12"/>
        <v>#REF!</v>
      </c>
      <c r="B187" s="101">
        <v>111</v>
      </c>
      <c r="C187" s="105"/>
      <c r="D187" s="105"/>
      <c r="E187" s="105" t="s">
        <v>97</v>
      </c>
      <c r="F187" s="109" t="s">
        <v>98</v>
      </c>
      <c r="G187" s="225">
        <v>0.2</v>
      </c>
      <c r="H187" s="225">
        <v>0.1</v>
      </c>
      <c r="I187" s="225">
        <v>0.2</v>
      </c>
      <c r="J187" s="110"/>
      <c r="K187" s="110"/>
      <c r="L187" s="142"/>
    </row>
    <row r="188" spans="1:12" ht="12.75">
      <c r="A188" s="80" t="e">
        <f t="shared" si="12"/>
        <v>#REF!</v>
      </c>
      <c r="B188" s="101">
        <v>111</v>
      </c>
      <c r="C188" s="105"/>
      <c r="D188" s="105"/>
      <c r="E188" s="105" t="s">
        <v>99</v>
      </c>
      <c r="F188" s="109" t="s">
        <v>100</v>
      </c>
      <c r="G188" s="225">
        <v>0.5</v>
      </c>
      <c r="H188" s="225">
        <v>0.1</v>
      </c>
      <c r="I188" s="225">
        <v>0.5</v>
      </c>
      <c r="J188" s="110"/>
      <c r="K188" s="110"/>
      <c r="L188" s="142"/>
    </row>
    <row r="189" spans="1:12" ht="12.75">
      <c r="A189" s="80" t="e">
        <f t="shared" si="12"/>
        <v>#REF!</v>
      </c>
      <c r="B189" s="101">
        <v>111</v>
      </c>
      <c r="C189" s="105"/>
      <c r="D189" s="105"/>
      <c r="E189" s="105" t="s">
        <v>101</v>
      </c>
      <c r="F189" s="109" t="s">
        <v>102</v>
      </c>
      <c r="G189" s="225">
        <v>0.2</v>
      </c>
      <c r="H189" s="225">
        <v>0.1</v>
      </c>
      <c r="I189" s="225">
        <v>0.1</v>
      </c>
      <c r="J189" s="110"/>
      <c r="K189" s="110"/>
      <c r="L189" s="142"/>
    </row>
    <row r="190" spans="1:12" ht="12.75">
      <c r="A190" s="80" t="e">
        <f t="shared" si="12"/>
        <v>#REF!</v>
      </c>
      <c r="B190" s="101">
        <v>111</v>
      </c>
      <c r="C190" s="105"/>
      <c r="D190" s="105"/>
      <c r="E190" s="105" t="s">
        <v>105</v>
      </c>
      <c r="F190" s="109" t="s">
        <v>106</v>
      </c>
      <c r="G190" s="225">
        <v>0.9</v>
      </c>
      <c r="H190" s="225">
        <v>0.8</v>
      </c>
      <c r="I190" s="225">
        <v>0.8</v>
      </c>
      <c r="J190" s="110"/>
      <c r="K190" s="110"/>
      <c r="L190" s="142"/>
    </row>
    <row r="191" spans="1:12" ht="12.75">
      <c r="A191" s="80" t="e">
        <f t="shared" si="12"/>
        <v>#REF!</v>
      </c>
      <c r="B191" s="101">
        <v>41</v>
      </c>
      <c r="C191" s="105"/>
      <c r="D191" s="105"/>
      <c r="E191" s="105" t="s">
        <v>107</v>
      </c>
      <c r="F191" s="109" t="s">
        <v>108</v>
      </c>
      <c r="G191" s="110">
        <v>0.30000000000000004</v>
      </c>
      <c r="H191" s="110">
        <v>0.3</v>
      </c>
      <c r="I191" s="144">
        <v>0.3</v>
      </c>
      <c r="J191" s="110"/>
      <c r="K191" s="110"/>
      <c r="L191" s="142"/>
    </row>
    <row r="192" spans="1:12" ht="12.75">
      <c r="A192" s="80" t="e">
        <f t="shared" si="12"/>
        <v>#REF!</v>
      </c>
      <c r="B192" s="101">
        <v>41</v>
      </c>
      <c r="C192" s="105"/>
      <c r="D192" s="105"/>
      <c r="E192" s="105" t="s">
        <v>109</v>
      </c>
      <c r="F192" s="109" t="s">
        <v>110</v>
      </c>
      <c r="G192" s="110">
        <v>0.2</v>
      </c>
      <c r="H192" s="110">
        <v>0.1</v>
      </c>
      <c r="I192" s="110">
        <v>0.1</v>
      </c>
      <c r="J192" s="110"/>
      <c r="K192" s="110"/>
      <c r="L192" s="142"/>
    </row>
    <row r="193" spans="1:12" ht="12.75">
      <c r="A193" s="80" t="e">
        <f t="shared" si="12"/>
        <v>#REF!</v>
      </c>
      <c r="B193" s="101">
        <v>41</v>
      </c>
      <c r="C193" s="105"/>
      <c r="D193" s="105"/>
      <c r="E193" s="105" t="s">
        <v>111</v>
      </c>
      <c r="F193" s="109" t="s">
        <v>112</v>
      </c>
      <c r="G193" s="110">
        <v>0.30000000000000004</v>
      </c>
      <c r="H193" s="110">
        <v>1.1</v>
      </c>
      <c r="I193" s="110">
        <v>1.3</v>
      </c>
      <c r="J193" s="110"/>
      <c r="K193" s="110"/>
      <c r="L193" s="142"/>
    </row>
    <row r="194" spans="1:12" ht="12.75">
      <c r="A194" s="80" t="e">
        <f t="shared" si="12"/>
        <v>#REF!</v>
      </c>
      <c r="B194" s="101">
        <v>41</v>
      </c>
      <c r="C194" s="105"/>
      <c r="D194" s="105"/>
      <c r="E194" s="105" t="s">
        <v>127</v>
      </c>
      <c r="F194" s="109" t="s">
        <v>220</v>
      </c>
      <c r="G194" s="110">
        <v>0</v>
      </c>
      <c r="H194" s="110">
        <v>0</v>
      </c>
      <c r="I194" s="110">
        <v>0</v>
      </c>
      <c r="J194" s="110"/>
      <c r="K194" s="110"/>
      <c r="L194" s="142"/>
    </row>
    <row r="195" spans="1:12" ht="12.75">
      <c r="A195" s="80" t="e">
        <f aca="true" t="shared" si="16" ref="A195:A218">1+A194</f>
        <v>#REF!</v>
      </c>
      <c r="B195" s="101">
        <v>41</v>
      </c>
      <c r="C195" s="105"/>
      <c r="D195" s="105"/>
      <c r="E195" s="105" t="s">
        <v>221</v>
      </c>
      <c r="F195" s="109" t="s">
        <v>155</v>
      </c>
      <c r="G195" s="110">
        <v>0</v>
      </c>
      <c r="H195" s="110">
        <v>0</v>
      </c>
      <c r="I195" s="110">
        <v>0</v>
      </c>
      <c r="J195" s="110"/>
      <c r="K195" s="110"/>
      <c r="L195" s="142"/>
    </row>
    <row r="196" spans="1:12" ht="12.75">
      <c r="A196" s="80" t="e">
        <f t="shared" si="16"/>
        <v>#REF!</v>
      </c>
      <c r="B196" s="101">
        <v>41</v>
      </c>
      <c r="C196" s="105"/>
      <c r="D196" s="105"/>
      <c r="E196" s="105" t="s">
        <v>227</v>
      </c>
      <c r="F196" s="109" t="s">
        <v>340</v>
      </c>
      <c r="G196" s="110">
        <v>0</v>
      </c>
      <c r="H196" s="110">
        <v>0</v>
      </c>
      <c r="I196" s="110">
        <v>0</v>
      </c>
      <c r="J196" s="110"/>
      <c r="K196" s="110"/>
      <c r="L196" s="142"/>
    </row>
    <row r="197" spans="1:12" ht="12.75">
      <c r="A197" s="80" t="e">
        <f t="shared" si="16"/>
        <v>#REF!</v>
      </c>
      <c r="B197" s="101">
        <v>41</v>
      </c>
      <c r="C197" s="105"/>
      <c r="D197" s="105"/>
      <c r="E197" s="105" t="s">
        <v>131</v>
      </c>
      <c r="F197" s="109" t="s">
        <v>395</v>
      </c>
      <c r="G197" s="110">
        <v>0</v>
      </c>
      <c r="H197" s="110">
        <v>0</v>
      </c>
      <c r="I197" s="110">
        <v>0</v>
      </c>
      <c r="J197" s="110"/>
      <c r="K197" s="110"/>
      <c r="L197" s="142"/>
    </row>
    <row r="198" spans="1:12" ht="12.75">
      <c r="A198" s="80" t="e">
        <f t="shared" si="16"/>
        <v>#REF!</v>
      </c>
      <c r="B198" s="101">
        <v>41</v>
      </c>
      <c r="C198" s="105"/>
      <c r="D198" s="105"/>
      <c r="E198" s="105" t="s">
        <v>174</v>
      </c>
      <c r="F198" s="109" t="s">
        <v>175</v>
      </c>
      <c r="G198" s="110">
        <v>0</v>
      </c>
      <c r="H198" s="110">
        <v>0.5</v>
      </c>
      <c r="I198" s="110">
        <v>0.6</v>
      </c>
      <c r="J198" s="110"/>
      <c r="K198" s="110"/>
      <c r="L198" s="142"/>
    </row>
    <row r="199" spans="1:12" ht="12.75">
      <c r="A199" s="80" t="e">
        <f t="shared" si="16"/>
        <v>#REF!</v>
      </c>
      <c r="B199" s="101"/>
      <c r="C199" s="105"/>
      <c r="D199" s="202" t="s">
        <v>396</v>
      </c>
      <c r="E199" s="421" t="s">
        <v>397</v>
      </c>
      <c r="F199" s="421"/>
      <c r="G199" s="232">
        <f aca="true" t="shared" si="17" ref="G199:L199">SUM(G200:G218)</f>
        <v>1171</v>
      </c>
      <c r="H199" s="232">
        <f t="shared" si="17"/>
        <v>1200.4</v>
      </c>
      <c r="I199" s="233">
        <f t="shared" si="17"/>
        <v>1190</v>
      </c>
      <c r="J199" s="232">
        <f t="shared" si="17"/>
        <v>0</v>
      </c>
      <c r="K199" s="232">
        <f t="shared" si="17"/>
        <v>0</v>
      </c>
      <c r="L199" s="233">
        <f t="shared" si="17"/>
        <v>0</v>
      </c>
    </row>
    <row r="200" spans="1:12" ht="12.75">
      <c r="A200" s="80" t="e">
        <f t="shared" si="16"/>
        <v>#REF!</v>
      </c>
      <c r="B200" s="234">
        <v>111</v>
      </c>
      <c r="C200" s="235"/>
      <c r="D200" s="235"/>
      <c r="E200" s="235"/>
      <c r="F200" s="236" t="s">
        <v>398</v>
      </c>
      <c r="G200" s="237">
        <v>544</v>
      </c>
      <c r="H200" s="237">
        <v>550</v>
      </c>
      <c r="I200" s="238">
        <v>548</v>
      </c>
      <c r="J200" s="237"/>
      <c r="K200" s="237"/>
      <c r="L200" s="238"/>
    </row>
    <row r="201" spans="1:12" ht="12.75">
      <c r="A201" s="80" t="e">
        <f t="shared" si="16"/>
        <v>#REF!</v>
      </c>
      <c r="B201" s="101">
        <v>111</v>
      </c>
      <c r="C201" s="105"/>
      <c r="D201" s="105"/>
      <c r="E201" s="105"/>
      <c r="F201" s="239" t="s">
        <v>399</v>
      </c>
      <c r="G201" s="225">
        <v>384</v>
      </c>
      <c r="H201" s="225">
        <v>388</v>
      </c>
      <c r="I201" s="226">
        <v>390</v>
      </c>
      <c r="J201" s="225"/>
      <c r="K201" s="225"/>
      <c r="L201" s="226"/>
    </row>
    <row r="202" spans="1:12" ht="12.75">
      <c r="A202" s="80" t="e">
        <f t="shared" si="16"/>
        <v>#REF!</v>
      </c>
      <c r="B202" s="101">
        <v>111</v>
      </c>
      <c r="C202" s="105"/>
      <c r="D202" s="105"/>
      <c r="E202" s="105"/>
      <c r="F202" s="239" t="s">
        <v>400</v>
      </c>
      <c r="G202" s="225">
        <v>6</v>
      </c>
      <c r="H202" s="225">
        <v>13</v>
      </c>
      <c r="I202" s="226">
        <v>13</v>
      </c>
      <c r="J202" s="225"/>
      <c r="K202" s="225"/>
      <c r="L202" s="226"/>
    </row>
    <row r="203" spans="1:12" ht="12.75">
      <c r="A203" s="80" t="e">
        <f t="shared" si="16"/>
        <v>#REF!</v>
      </c>
      <c r="B203" s="101">
        <v>111</v>
      </c>
      <c r="C203" s="105"/>
      <c r="D203" s="105"/>
      <c r="E203" s="105"/>
      <c r="F203" s="239" t="s">
        <v>401</v>
      </c>
      <c r="G203" s="225">
        <v>3.6</v>
      </c>
      <c r="H203" s="225">
        <v>7</v>
      </c>
      <c r="I203" s="226">
        <v>7</v>
      </c>
      <c r="J203" s="225"/>
      <c r="K203" s="225"/>
      <c r="L203" s="226"/>
    </row>
    <row r="204" spans="1:12" ht="12.75">
      <c r="A204" s="80" t="e">
        <f t="shared" si="16"/>
        <v>#REF!</v>
      </c>
      <c r="B204" s="101">
        <v>111</v>
      </c>
      <c r="C204" s="105"/>
      <c r="D204" s="105"/>
      <c r="E204" s="105"/>
      <c r="F204" s="239" t="s">
        <v>402</v>
      </c>
      <c r="G204" s="225">
        <v>20</v>
      </c>
      <c r="H204" s="225">
        <v>30.4</v>
      </c>
      <c r="I204" s="226">
        <v>30</v>
      </c>
      <c r="J204" s="225"/>
      <c r="K204" s="225"/>
      <c r="L204" s="226"/>
    </row>
    <row r="205" spans="1:12" ht="12.75">
      <c r="A205" s="80" t="e">
        <f t="shared" si="16"/>
        <v>#REF!</v>
      </c>
      <c r="B205" s="101">
        <v>111</v>
      </c>
      <c r="C205" s="105"/>
      <c r="D205" s="105"/>
      <c r="E205" s="105"/>
      <c r="F205" s="239" t="s">
        <v>403</v>
      </c>
      <c r="G205" s="225">
        <v>3.5</v>
      </c>
      <c r="H205" s="225">
        <v>10.3</v>
      </c>
      <c r="I205" s="226">
        <v>10</v>
      </c>
      <c r="J205" s="225"/>
      <c r="K205" s="225"/>
      <c r="L205" s="226"/>
    </row>
    <row r="206" spans="1:12" ht="12.75">
      <c r="A206" s="80" t="e">
        <f t="shared" si="16"/>
        <v>#REF!</v>
      </c>
      <c r="B206" s="101">
        <v>111</v>
      </c>
      <c r="C206" s="105"/>
      <c r="D206" s="105"/>
      <c r="E206" s="105"/>
      <c r="F206" s="239" t="s">
        <v>404</v>
      </c>
      <c r="G206" s="225">
        <v>3</v>
      </c>
      <c r="H206" s="225">
        <v>9</v>
      </c>
      <c r="I206" s="226">
        <v>9</v>
      </c>
      <c r="J206" s="225"/>
      <c r="K206" s="225"/>
      <c r="L206" s="226"/>
    </row>
    <row r="207" spans="1:12" ht="12.75">
      <c r="A207" s="80" t="e">
        <f t="shared" si="16"/>
        <v>#REF!</v>
      </c>
      <c r="B207" s="101">
        <v>111</v>
      </c>
      <c r="C207" s="105"/>
      <c r="D207" s="105"/>
      <c r="E207" s="105"/>
      <c r="F207" s="239" t="s">
        <v>405</v>
      </c>
      <c r="G207" s="225">
        <v>1.7</v>
      </c>
      <c r="H207" s="225">
        <v>3</v>
      </c>
      <c r="I207" s="226">
        <v>3</v>
      </c>
      <c r="J207" s="225"/>
      <c r="K207" s="225"/>
      <c r="L207" s="226"/>
    </row>
    <row r="208" spans="1:12" ht="12.75">
      <c r="A208" s="80" t="e">
        <f t="shared" si="16"/>
        <v>#REF!</v>
      </c>
      <c r="B208" s="101">
        <v>111</v>
      </c>
      <c r="C208" s="105"/>
      <c r="D208" s="105"/>
      <c r="E208" s="105"/>
      <c r="F208" s="239" t="s">
        <v>406</v>
      </c>
      <c r="G208" s="225">
        <v>13.2</v>
      </c>
      <c r="H208" s="225">
        <v>4.7</v>
      </c>
      <c r="I208" s="226">
        <v>5</v>
      </c>
      <c r="J208" s="225"/>
      <c r="K208" s="225"/>
      <c r="L208" s="226"/>
    </row>
    <row r="209" spans="1:12" ht="12.75">
      <c r="A209" s="80" t="e">
        <f t="shared" si="16"/>
        <v>#REF!</v>
      </c>
      <c r="B209" s="101">
        <v>111</v>
      </c>
      <c r="C209" s="105"/>
      <c r="D209" s="105"/>
      <c r="E209" s="105"/>
      <c r="F209" s="239" t="s">
        <v>407</v>
      </c>
      <c r="G209" s="225">
        <v>10</v>
      </c>
      <c r="H209" s="225">
        <v>10</v>
      </c>
      <c r="I209" s="226">
        <v>0</v>
      </c>
      <c r="J209" s="225"/>
      <c r="K209" s="225"/>
      <c r="L209" s="226"/>
    </row>
    <row r="210" spans="1:15" ht="12.75" customHeight="1">
      <c r="A210" s="80" t="e">
        <f t="shared" si="16"/>
        <v>#REF!</v>
      </c>
      <c r="B210" s="101">
        <v>41</v>
      </c>
      <c r="C210" s="105"/>
      <c r="D210" s="105"/>
      <c r="E210" s="105"/>
      <c r="F210" s="239" t="s">
        <v>408</v>
      </c>
      <c r="G210" s="225">
        <v>41</v>
      </c>
      <c r="H210" s="225">
        <v>40</v>
      </c>
      <c r="I210" s="226">
        <v>40</v>
      </c>
      <c r="J210" s="225"/>
      <c r="K210" s="225"/>
      <c r="L210" s="226"/>
      <c r="O210" s="240">
        <f>I10+I45+I79+I112+I140+I176+I210+I211+I212+I213</f>
        <v>660</v>
      </c>
    </row>
    <row r="211" spans="1:12" ht="12.75">
      <c r="A211" s="80" t="e">
        <f t="shared" si="16"/>
        <v>#REF!</v>
      </c>
      <c r="B211" s="101">
        <v>41</v>
      </c>
      <c r="C211" s="105"/>
      <c r="D211" s="105"/>
      <c r="E211" s="105"/>
      <c r="F211" s="239" t="s">
        <v>409</v>
      </c>
      <c r="G211" s="225">
        <v>41</v>
      </c>
      <c r="H211" s="225">
        <v>40</v>
      </c>
      <c r="I211" s="226">
        <v>40</v>
      </c>
      <c r="J211" s="225"/>
      <c r="K211" s="225"/>
      <c r="L211" s="226"/>
    </row>
    <row r="212" spans="1:12" ht="12.75">
      <c r="A212" s="80" t="e">
        <f t="shared" si="16"/>
        <v>#REF!</v>
      </c>
      <c r="B212" s="101">
        <v>41</v>
      </c>
      <c r="C212" s="105"/>
      <c r="D212" s="105"/>
      <c r="E212" s="105"/>
      <c r="F212" s="239" t="s">
        <v>410</v>
      </c>
      <c r="G212" s="225">
        <v>55</v>
      </c>
      <c r="H212" s="225">
        <v>52.8</v>
      </c>
      <c r="I212" s="226">
        <v>52.8</v>
      </c>
      <c r="J212" s="225"/>
      <c r="K212" s="225"/>
      <c r="L212" s="226"/>
    </row>
    <row r="213" spans="1:12" ht="12.75">
      <c r="A213" s="80" t="e">
        <f t="shared" si="16"/>
        <v>#REF!</v>
      </c>
      <c r="B213" s="101">
        <v>41</v>
      </c>
      <c r="C213" s="105"/>
      <c r="D213" s="105"/>
      <c r="E213" s="105"/>
      <c r="F213" s="239" t="s">
        <v>411</v>
      </c>
      <c r="G213" s="225">
        <v>40</v>
      </c>
      <c r="H213" s="225">
        <v>42.2</v>
      </c>
      <c r="I213" s="226">
        <v>42.2</v>
      </c>
      <c r="J213" s="225"/>
      <c r="K213" s="225"/>
      <c r="L213" s="226"/>
    </row>
    <row r="214" spans="1:12" ht="12.75">
      <c r="A214" s="80" t="e">
        <f t="shared" si="16"/>
        <v>#REF!</v>
      </c>
      <c r="B214" s="101">
        <v>41</v>
      </c>
      <c r="C214" s="105"/>
      <c r="D214" s="105"/>
      <c r="E214" s="105"/>
      <c r="F214" s="239" t="s">
        <v>412</v>
      </c>
      <c r="G214" s="225">
        <v>0</v>
      </c>
      <c r="H214" s="225">
        <v>0</v>
      </c>
      <c r="I214" s="226">
        <v>0</v>
      </c>
      <c r="J214" s="225"/>
      <c r="K214" s="225"/>
      <c r="L214" s="226"/>
    </row>
    <row r="215" spans="1:12" ht="12.75">
      <c r="A215" s="80" t="e">
        <f t="shared" si="16"/>
        <v>#REF!</v>
      </c>
      <c r="B215" s="101">
        <v>41</v>
      </c>
      <c r="C215" s="105"/>
      <c r="D215" s="105"/>
      <c r="E215" s="105"/>
      <c r="F215" s="239" t="s">
        <v>413</v>
      </c>
      <c r="G215" s="225">
        <v>0</v>
      </c>
      <c r="H215" s="225">
        <v>0</v>
      </c>
      <c r="I215" s="226">
        <v>0</v>
      </c>
      <c r="J215" s="225"/>
      <c r="K215" s="225"/>
      <c r="L215" s="226"/>
    </row>
    <row r="216" spans="1:12" ht="12.75">
      <c r="A216" s="80" t="e">
        <f t="shared" si="16"/>
        <v>#REF!</v>
      </c>
      <c r="B216" s="101">
        <v>41</v>
      </c>
      <c r="C216" s="105"/>
      <c r="D216" s="105"/>
      <c r="E216" s="105"/>
      <c r="F216" s="239" t="s">
        <v>414</v>
      </c>
      <c r="G216" s="225">
        <v>0</v>
      </c>
      <c r="H216" s="225">
        <v>0</v>
      </c>
      <c r="I216" s="226">
        <v>0</v>
      </c>
      <c r="J216" s="225"/>
      <c r="K216" s="225"/>
      <c r="L216" s="226"/>
    </row>
    <row r="217" spans="1:12" ht="12.75">
      <c r="A217" s="80" t="e">
        <f t="shared" si="16"/>
        <v>#REF!</v>
      </c>
      <c r="B217" s="101">
        <v>41</v>
      </c>
      <c r="C217" s="105"/>
      <c r="D217" s="105"/>
      <c r="E217" s="105"/>
      <c r="F217" s="239" t="s">
        <v>415</v>
      </c>
      <c r="G217" s="225">
        <v>0</v>
      </c>
      <c r="H217" s="225">
        <v>0</v>
      </c>
      <c r="I217" s="226">
        <v>0</v>
      </c>
      <c r="J217" s="225"/>
      <c r="K217" s="225"/>
      <c r="L217" s="226"/>
    </row>
    <row r="218" spans="1:12" ht="12.75">
      <c r="A218" s="80" t="e">
        <f t="shared" si="16"/>
        <v>#REF!</v>
      </c>
      <c r="B218" s="101">
        <v>41</v>
      </c>
      <c r="C218" s="105"/>
      <c r="D218" s="105"/>
      <c r="E218" s="105"/>
      <c r="F218" s="239" t="s">
        <v>416</v>
      </c>
      <c r="G218" s="225">
        <v>5</v>
      </c>
      <c r="H218" s="225">
        <v>0</v>
      </c>
      <c r="I218" s="226">
        <v>0</v>
      </c>
      <c r="J218" s="225"/>
      <c r="K218" s="225"/>
      <c r="L218" s="226"/>
    </row>
  </sheetData>
  <sheetProtection selectLockedCells="1" selectUnlockedCells="1"/>
  <mergeCells count="26">
    <mergeCell ref="K5:K6"/>
    <mergeCell ref="L5:L6"/>
    <mergeCell ref="A1:K1"/>
    <mergeCell ref="A3:A6"/>
    <mergeCell ref="B3:B6"/>
    <mergeCell ref="C3:D6"/>
    <mergeCell ref="E3:F6"/>
    <mergeCell ref="G3:L3"/>
    <mergeCell ref="G4:I4"/>
    <mergeCell ref="J4:L4"/>
    <mergeCell ref="E9:F9"/>
    <mergeCell ref="E10:F10"/>
    <mergeCell ref="I5:I6"/>
    <mergeCell ref="J5:J6"/>
    <mergeCell ref="C7:F7"/>
    <mergeCell ref="D8:F8"/>
    <mergeCell ref="G5:G6"/>
    <mergeCell ref="H5:H6"/>
    <mergeCell ref="E180:F180"/>
    <mergeCell ref="E199:F199"/>
    <mergeCell ref="E45:F45"/>
    <mergeCell ref="E79:F79"/>
    <mergeCell ref="E112:F112"/>
    <mergeCell ref="E140:F140"/>
    <mergeCell ref="E176:F176"/>
    <mergeCell ref="E179:F179"/>
  </mergeCells>
  <printOptions/>
  <pageMargins left="0" right="0" top="0" bottom="0" header="0.5118055555555555" footer="0.5118055555555555"/>
  <pageSetup horizontalDpi="300" verticalDpi="300" orientation="landscape" paperSize="9" scale="8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I5" sqref="I5:I6"/>
    </sheetView>
  </sheetViews>
  <sheetFormatPr defaultColWidth="11.57421875" defaultRowHeight="12.75"/>
  <cols>
    <col min="1" max="1" width="4.140625" style="0" customWidth="1"/>
    <col min="2" max="2" width="5.57421875" style="0" customWidth="1"/>
    <col min="3" max="3" width="4.57421875" style="0" customWidth="1"/>
    <col min="4" max="4" width="8.00390625" style="0" customWidth="1"/>
    <col min="5" max="5" width="7.00390625" style="0" customWidth="1"/>
    <col min="6" max="6" width="38.8515625" style="0" customWidth="1"/>
    <col min="7" max="7" width="11.140625" style="0" customWidth="1"/>
    <col min="8" max="9" width="11.00390625" style="0" customWidth="1"/>
    <col min="10" max="10" width="11.140625" style="0" customWidth="1"/>
    <col min="11" max="11" width="10.57421875" style="0" customWidth="1"/>
    <col min="12" max="12" width="10.8515625" style="0" customWidth="1"/>
    <col min="13" max="13" width="2.57421875" style="0" customWidth="1"/>
  </cols>
  <sheetData>
    <row r="1" ht="12.75">
      <c r="I1" s="241"/>
    </row>
    <row r="2" spans="1:12" ht="20.25">
      <c r="A2" s="419" t="s">
        <v>417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147"/>
    </row>
    <row r="3" spans="1:12" ht="12.75" customHeight="1">
      <c r="A3" s="403"/>
      <c r="B3" s="403" t="s">
        <v>72</v>
      </c>
      <c r="C3" s="404" t="s">
        <v>73</v>
      </c>
      <c r="D3" s="404"/>
      <c r="E3" s="405" t="s">
        <v>74</v>
      </c>
      <c r="F3" s="405"/>
      <c r="G3" s="406" t="s">
        <v>75</v>
      </c>
      <c r="H3" s="406"/>
      <c r="I3" s="406"/>
      <c r="J3" s="406"/>
      <c r="K3" s="406"/>
      <c r="L3" s="406"/>
    </row>
    <row r="4" spans="1:12" ht="12.75">
      <c r="A4" s="403"/>
      <c r="B4" s="403"/>
      <c r="C4" s="403"/>
      <c r="D4" s="404"/>
      <c r="E4" s="405"/>
      <c r="F4" s="405"/>
      <c r="G4" s="407" t="s">
        <v>18</v>
      </c>
      <c r="H4" s="407"/>
      <c r="I4" s="407"/>
      <c r="J4" s="408" t="s">
        <v>25</v>
      </c>
      <c r="K4" s="408"/>
      <c r="L4" s="408"/>
    </row>
    <row r="5" spans="1:12" ht="12.75" customHeight="1">
      <c r="A5" s="403"/>
      <c r="B5" s="403"/>
      <c r="C5" s="403"/>
      <c r="D5" s="404"/>
      <c r="E5" s="405"/>
      <c r="F5" s="405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36.75" customHeight="1">
      <c r="A6" s="403"/>
      <c r="B6" s="403"/>
      <c r="C6" s="403"/>
      <c r="D6" s="404"/>
      <c r="E6" s="405"/>
      <c r="F6" s="405"/>
      <c r="G6" s="400"/>
      <c r="H6" s="400"/>
      <c r="I6" s="399"/>
      <c r="J6" s="400"/>
      <c r="K6" s="400"/>
      <c r="L6" s="399"/>
    </row>
    <row r="7" spans="1:12" ht="22.5" customHeight="1">
      <c r="A7" s="97"/>
      <c r="B7" s="98"/>
      <c r="C7" s="401" t="s">
        <v>418</v>
      </c>
      <c r="D7" s="401"/>
      <c r="E7" s="401"/>
      <c r="F7" s="401"/>
      <c r="G7" s="167">
        <f aca="true" t="shared" si="0" ref="G7:L7">G8+G18</f>
        <v>45</v>
      </c>
      <c r="H7" s="242">
        <f t="shared" si="0"/>
        <v>43.5</v>
      </c>
      <c r="I7" s="243">
        <f t="shared" si="0"/>
        <v>40.7</v>
      </c>
      <c r="J7" s="167">
        <f t="shared" si="0"/>
        <v>0</v>
      </c>
      <c r="K7" s="242">
        <f t="shared" si="0"/>
        <v>0</v>
      </c>
      <c r="L7" s="243">
        <f t="shared" si="0"/>
        <v>0</v>
      </c>
    </row>
    <row r="8" spans="1:12" ht="12.75">
      <c r="A8" s="201">
        <v>1</v>
      </c>
      <c r="B8" s="101"/>
      <c r="C8" s="102" t="s">
        <v>135</v>
      </c>
      <c r="D8" s="413" t="s">
        <v>136</v>
      </c>
      <c r="E8" s="413"/>
      <c r="F8" s="413"/>
      <c r="G8" s="171">
        <f aca="true" t="shared" si="1" ref="G8:L8">SUM(G9)</f>
        <v>32.2</v>
      </c>
      <c r="H8" s="171">
        <f t="shared" si="1"/>
        <v>28.8</v>
      </c>
      <c r="I8" s="172">
        <f t="shared" si="1"/>
        <v>25.8</v>
      </c>
      <c r="J8" s="171">
        <f t="shared" si="1"/>
        <v>0</v>
      </c>
      <c r="K8" s="171">
        <f t="shared" si="1"/>
        <v>0</v>
      </c>
      <c r="L8" s="172">
        <f t="shared" si="1"/>
        <v>0</v>
      </c>
    </row>
    <row r="9" spans="1:12" ht="12.75">
      <c r="A9" s="201">
        <f aca="true" t="shared" si="2" ref="A9:A51">1+A8</f>
        <v>2</v>
      </c>
      <c r="B9" s="101"/>
      <c r="C9" s="105"/>
      <c r="D9" s="106" t="s">
        <v>419</v>
      </c>
      <c r="E9" s="409" t="s">
        <v>138</v>
      </c>
      <c r="F9" s="409"/>
      <c r="G9" s="174">
        <f aca="true" t="shared" si="3" ref="G9:L9">SUM(G10+G15)</f>
        <v>32.2</v>
      </c>
      <c r="H9" s="174">
        <f t="shared" si="3"/>
        <v>28.8</v>
      </c>
      <c r="I9" s="175">
        <f t="shared" si="3"/>
        <v>25.8</v>
      </c>
      <c r="J9" s="174">
        <f t="shared" si="3"/>
        <v>0</v>
      </c>
      <c r="K9" s="174">
        <f t="shared" si="3"/>
        <v>0</v>
      </c>
      <c r="L9" s="175">
        <f t="shared" si="3"/>
        <v>0</v>
      </c>
    </row>
    <row r="10" spans="1:12" ht="12.75">
      <c r="A10" s="201">
        <f t="shared" si="2"/>
        <v>3</v>
      </c>
      <c r="B10" s="101"/>
      <c r="C10" s="105"/>
      <c r="D10" s="105"/>
      <c r="E10" s="410" t="s">
        <v>420</v>
      </c>
      <c r="F10" s="410"/>
      <c r="G10" s="244">
        <f aca="true" t="shared" si="4" ref="G10:L10">SUM(G11:G14)</f>
        <v>24.5</v>
      </c>
      <c r="H10" s="245">
        <f t="shared" si="4"/>
        <v>26.8</v>
      </c>
      <c r="I10" s="244">
        <f t="shared" si="4"/>
        <v>25.5</v>
      </c>
      <c r="J10" s="244">
        <f t="shared" si="4"/>
        <v>0</v>
      </c>
      <c r="K10" s="245">
        <f t="shared" si="4"/>
        <v>0</v>
      </c>
      <c r="L10" s="244">
        <f t="shared" si="4"/>
        <v>0</v>
      </c>
    </row>
    <row r="11" spans="1:12" ht="12.75" customHeight="1">
      <c r="A11" s="201">
        <f t="shared" si="2"/>
        <v>4</v>
      </c>
      <c r="B11" s="101">
        <v>41</v>
      </c>
      <c r="C11" s="105"/>
      <c r="D11" s="105"/>
      <c r="E11" s="105" t="s">
        <v>421</v>
      </c>
      <c r="F11" s="105" t="s">
        <v>422</v>
      </c>
      <c r="G11" s="176">
        <v>22.5</v>
      </c>
      <c r="H11" s="176">
        <v>23</v>
      </c>
      <c r="I11" s="246">
        <v>23</v>
      </c>
      <c r="J11" s="176"/>
      <c r="K11" s="176"/>
      <c r="L11" s="177"/>
    </row>
    <row r="12" spans="1:12" ht="12.75">
      <c r="A12" s="201">
        <f t="shared" si="2"/>
        <v>5</v>
      </c>
      <c r="B12" s="101">
        <v>41</v>
      </c>
      <c r="C12" s="105"/>
      <c r="D12" s="105"/>
      <c r="E12" s="105" t="s">
        <v>421</v>
      </c>
      <c r="F12" s="105" t="s">
        <v>423</v>
      </c>
      <c r="G12" s="176">
        <v>1.3</v>
      </c>
      <c r="H12" s="176">
        <v>1.3</v>
      </c>
      <c r="I12" s="177">
        <v>1</v>
      </c>
      <c r="J12" s="176"/>
      <c r="K12" s="176"/>
      <c r="L12" s="177"/>
    </row>
    <row r="13" spans="1:12" ht="12.75">
      <c r="A13" s="201">
        <f t="shared" si="2"/>
        <v>6</v>
      </c>
      <c r="B13" s="101">
        <v>41</v>
      </c>
      <c r="C13" s="105"/>
      <c r="D13" s="105"/>
      <c r="E13" s="105" t="s">
        <v>292</v>
      </c>
      <c r="F13" s="105" t="s">
        <v>424</v>
      </c>
      <c r="G13" s="176">
        <v>0.7</v>
      </c>
      <c r="H13" s="176">
        <v>1.5</v>
      </c>
      <c r="I13" s="177">
        <v>1.5</v>
      </c>
      <c r="J13" s="176"/>
      <c r="K13" s="176"/>
      <c r="L13" s="177"/>
    </row>
    <row r="14" spans="1:12" ht="12.75">
      <c r="A14" s="201">
        <f t="shared" si="2"/>
        <v>7</v>
      </c>
      <c r="B14" s="101"/>
      <c r="C14" s="105"/>
      <c r="D14" s="105"/>
      <c r="E14" s="105" t="s">
        <v>119</v>
      </c>
      <c r="F14" s="105" t="s">
        <v>425</v>
      </c>
      <c r="G14" s="176">
        <v>0</v>
      </c>
      <c r="H14" s="176">
        <v>1</v>
      </c>
      <c r="I14" s="177">
        <v>0</v>
      </c>
      <c r="J14" s="176"/>
      <c r="K14" s="176"/>
      <c r="L14" s="177"/>
    </row>
    <row r="15" spans="1:12" ht="12.75">
      <c r="A15" s="201">
        <f t="shared" si="2"/>
        <v>8</v>
      </c>
      <c r="B15" s="101"/>
      <c r="C15" s="105"/>
      <c r="D15" s="105"/>
      <c r="E15" s="410" t="s">
        <v>426</v>
      </c>
      <c r="F15" s="410"/>
      <c r="G15" s="245">
        <f aca="true" t="shared" si="5" ref="G15:L15">SUM(G16:G17)</f>
        <v>7.7</v>
      </c>
      <c r="H15" s="245">
        <f t="shared" si="5"/>
        <v>2</v>
      </c>
      <c r="I15" s="244">
        <f t="shared" si="5"/>
        <v>0.3</v>
      </c>
      <c r="J15" s="245">
        <f t="shared" si="5"/>
        <v>0</v>
      </c>
      <c r="K15" s="245">
        <f t="shared" si="5"/>
        <v>0</v>
      </c>
      <c r="L15" s="244">
        <f t="shared" si="5"/>
        <v>0</v>
      </c>
    </row>
    <row r="16" spans="1:12" ht="12.75">
      <c r="A16" s="201">
        <f t="shared" si="2"/>
        <v>9</v>
      </c>
      <c r="B16" s="101">
        <v>41</v>
      </c>
      <c r="C16" s="105"/>
      <c r="D16" s="105"/>
      <c r="E16" s="105" t="s">
        <v>427</v>
      </c>
      <c r="F16" s="105" t="s">
        <v>428</v>
      </c>
      <c r="G16" s="176">
        <v>1</v>
      </c>
      <c r="H16" s="176">
        <v>1</v>
      </c>
      <c r="I16" s="177">
        <v>0.3</v>
      </c>
      <c r="J16" s="176"/>
      <c r="K16" s="176"/>
      <c r="L16" s="177"/>
    </row>
    <row r="17" spans="1:12" ht="12.75">
      <c r="A17" s="201">
        <f t="shared" si="2"/>
        <v>10</v>
      </c>
      <c r="B17" s="101">
        <v>41</v>
      </c>
      <c r="C17" s="105"/>
      <c r="D17" s="105"/>
      <c r="E17" s="105" t="s">
        <v>427</v>
      </c>
      <c r="F17" s="105" t="s">
        <v>429</v>
      </c>
      <c r="G17" s="176">
        <v>6.7</v>
      </c>
      <c r="H17" s="176">
        <v>1</v>
      </c>
      <c r="I17" s="177">
        <v>0</v>
      </c>
      <c r="J17" s="176"/>
      <c r="K17" s="176"/>
      <c r="L17" s="177"/>
    </row>
    <row r="18" spans="1:12" ht="12.75">
      <c r="A18" s="201">
        <f t="shared" si="2"/>
        <v>11</v>
      </c>
      <c r="B18" s="101"/>
      <c r="C18" s="102" t="s">
        <v>255</v>
      </c>
      <c r="D18" s="413" t="s">
        <v>430</v>
      </c>
      <c r="E18" s="413"/>
      <c r="F18" s="413"/>
      <c r="G18" s="171">
        <f>G19+G25</f>
        <v>12.8</v>
      </c>
      <c r="H18" s="171">
        <f>SUM(H19+H25)</f>
        <v>14.7</v>
      </c>
      <c r="I18" s="172">
        <f>SUM(I19+I25)</f>
        <v>14.9</v>
      </c>
      <c r="J18" s="171">
        <f>SUM(J19+J25)</f>
        <v>0</v>
      </c>
      <c r="K18" s="171">
        <f>SUM(K19+K25)</f>
        <v>0</v>
      </c>
      <c r="L18" s="172">
        <f>SUM(L19+L25)</f>
        <v>0</v>
      </c>
    </row>
    <row r="19" spans="1:12" ht="12.75">
      <c r="A19" s="201">
        <f t="shared" si="2"/>
        <v>12</v>
      </c>
      <c r="B19" s="101"/>
      <c r="C19" s="105"/>
      <c r="D19" s="106" t="s">
        <v>431</v>
      </c>
      <c r="E19" s="409" t="s">
        <v>432</v>
      </c>
      <c r="F19" s="409"/>
      <c r="G19" s="174">
        <f aca="true" t="shared" si="6" ref="G19:L19">SUM(G20)</f>
        <v>2.8</v>
      </c>
      <c r="H19" s="174">
        <f t="shared" si="6"/>
        <v>5</v>
      </c>
      <c r="I19" s="175">
        <f t="shared" si="6"/>
        <v>3.4</v>
      </c>
      <c r="J19" s="174">
        <f t="shared" si="6"/>
        <v>0</v>
      </c>
      <c r="K19" s="174">
        <f t="shared" si="6"/>
        <v>0</v>
      </c>
      <c r="L19" s="175">
        <f t="shared" si="6"/>
        <v>0</v>
      </c>
    </row>
    <row r="20" spans="1:12" ht="12.75">
      <c r="A20" s="201">
        <f t="shared" si="2"/>
        <v>13</v>
      </c>
      <c r="B20" s="101"/>
      <c r="C20" s="105"/>
      <c r="D20" s="105"/>
      <c r="E20" s="410" t="s">
        <v>433</v>
      </c>
      <c r="F20" s="410"/>
      <c r="G20" s="245">
        <f aca="true" t="shared" si="7" ref="G20:L20">SUM(G21:G24)</f>
        <v>2.8</v>
      </c>
      <c r="H20" s="245">
        <f t="shared" si="7"/>
        <v>5</v>
      </c>
      <c r="I20" s="244">
        <f t="shared" si="7"/>
        <v>3.4</v>
      </c>
      <c r="J20" s="245">
        <f t="shared" si="7"/>
        <v>0</v>
      </c>
      <c r="K20" s="245">
        <f t="shared" si="7"/>
        <v>0</v>
      </c>
      <c r="L20" s="244">
        <f t="shared" si="7"/>
        <v>0</v>
      </c>
    </row>
    <row r="21" spans="1:12" ht="12.75" customHeight="1">
      <c r="A21" s="201">
        <f t="shared" si="2"/>
        <v>14</v>
      </c>
      <c r="B21" s="101">
        <v>41</v>
      </c>
      <c r="C21" s="105"/>
      <c r="D21" s="105"/>
      <c r="E21" s="105" t="s">
        <v>113</v>
      </c>
      <c r="F21" s="105" t="s">
        <v>434</v>
      </c>
      <c r="G21" s="176">
        <v>0.3</v>
      </c>
      <c r="H21" s="176">
        <v>0.3</v>
      </c>
      <c r="I21" s="177">
        <v>0.1</v>
      </c>
      <c r="J21" s="176"/>
      <c r="K21" s="176"/>
      <c r="L21" s="177"/>
    </row>
    <row r="22" spans="1:12" ht="12.75">
      <c r="A22" s="201">
        <f t="shared" si="2"/>
        <v>15</v>
      </c>
      <c r="B22" s="101">
        <v>41</v>
      </c>
      <c r="C22" s="105"/>
      <c r="D22" s="105"/>
      <c r="E22" s="105" t="s">
        <v>113</v>
      </c>
      <c r="F22" s="105" t="s">
        <v>114</v>
      </c>
      <c r="G22" s="176">
        <v>0.1</v>
      </c>
      <c r="H22" s="176">
        <v>0</v>
      </c>
      <c r="I22" s="177">
        <v>0</v>
      </c>
      <c r="J22" s="176"/>
      <c r="K22" s="176"/>
      <c r="L22" s="177"/>
    </row>
    <row r="23" spans="1:12" ht="12.75">
      <c r="A23" s="201">
        <f t="shared" si="2"/>
        <v>16</v>
      </c>
      <c r="B23" s="101">
        <v>41</v>
      </c>
      <c r="C23" s="105"/>
      <c r="D23" s="105"/>
      <c r="E23" s="105" t="s">
        <v>197</v>
      </c>
      <c r="F23" s="105" t="s">
        <v>435</v>
      </c>
      <c r="G23" s="176">
        <v>1.2</v>
      </c>
      <c r="H23" s="176">
        <v>1.2</v>
      </c>
      <c r="I23" s="177">
        <v>0.7</v>
      </c>
      <c r="J23" s="176"/>
      <c r="K23" s="176"/>
      <c r="L23" s="177"/>
    </row>
    <row r="24" spans="1:12" ht="12.75">
      <c r="A24" s="201">
        <f t="shared" si="2"/>
        <v>17</v>
      </c>
      <c r="B24" s="101">
        <v>41</v>
      </c>
      <c r="C24" s="105"/>
      <c r="D24" s="105"/>
      <c r="E24" s="105" t="s">
        <v>421</v>
      </c>
      <c r="F24" s="105" t="s">
        <v>436</v>
      </c>
      <c r="G24" s="176">
        <v>1.2</v>
      </c>
      <c r="H24" s="176">
        <v>3.5</v>
      </c>
      <c r="I24" s="177">
        <v>2.6</v>
      </c>
      <c r="J24" s="176"/>
      <c r="K24" s="176"/>
      <c r="L24" s="177"/>
    </row>
    <row r="25" spans="1:12" ht="12.75">
      <c r="A25" s="201">
        <f t="shared" si="2"/>
        <v>18</v>
      </c>
      <c r="B25" s="101"/>
      <c r="C25" s="105"/>
      <c r="D25" s="106" t="s">
        <v>437</v>
      </c>
      <c r="E25" s="409" t="s">
        <v>438</v>
      </c>
      <c r="F25" s="409"/>
      <c r="G25" s="175">
        <f aca="true" t="shared" si="8" ref="G25:L25">G26+G32+G35+G44</f>
        <v>10</v>
      </c>
      <c r="H25" s="174">
        <f t="shared" si="8"/>
        <v>9.7</v>
      </c>
      <c r="I25" s="175">
        <f t="shared" si="8"/>
        <v>11.5</v>
      </c>
      <c r="J25" s="175">
        <f t="shared" si="8"/>
        <v>0</v>
      </c>
      <c r="K25" s="174">
        <f t="shared" si="8"/>
        <v>0</v>
      </c>
      <c r="L25" s="175">
        <f t="shared" si="8"/>
        <v>0</v>
      </c>
    </row>
    <row r="26" spans="1:12" ht="12.75">
      <c r="A26" s="201">
        <f t="shared" si="2"/>
        <v>19</v>
      </c>
      <c r="B26" s="101"/>
      <c r="C26" s="105"/>
      <c r="D26" s="105"/>
      <c r="E26" s="410" t="s">
        <v>439</v>
      </c>
      <c r="F26" s="410"/>
      <c r="G26" s="245">
        <f aca="true" t="shared" si="9" ref="G26:L26">SUM(G27:G31)</f>
        <v>2.9</v>
      </c>
      <c r="H26" s="245">
        <f t="shared" si="9"/>
        <v>2</v>
      </c>
      <c r="I26" s="246">
        <f t="shared" si="9"/>
        <v>1.6</v>
      </c>
      <c r="J26" s="245">
        <f t="shared" si="9"/>
        <v>0</v>
      </c>
      <c r="K26" s="245">
        <f t="shared" si="9"/>
        <v>0</v>
      </c>
      <c r="L26" s="244">
        <f t="shared" si="9"/>
        <v>0</v>
      </c>
    </row>
    <row r="27" spans="1:12" ht="12.75">
      <c r="A27" s="201">
        <f t="shared" si="2"/>
        <v>20</v>
      </c>
      <c r="B27" s="101">
        <v>41</v>
      </c>
      <c r="C27" s="105"/>
      <c r="D27" s="105"/>
      <c r="E27" s="105" t="s">
        <v>195</v>
      </c>
      <c r="F27" s="105" t="s">
        <v>196</v>
      </c>
      <c r="G27" s="176">
        <v>0.30000000000000004</v>
      </c>
      <c r="H27" s="176">
        <v>0</v>
      </c>
      <c r="I27" s="177">
        <v>0</v>
      </c>
      <c r="J27" s="176"/>
      <c r="K27" s="176"/>
      <c r="L27" s="177"/>
    </row>
    <row r="28" spans="1:12" ht="12.75">
      <c r="A28" s="201">
        <f t="shared" si="2"/>
        <v>21</v>
      </c>
      <c r="B28" s="101">
        <v>41</v>
      </c>
      <c r="C28" s="105"/>
      <c r="D28" s="105"/>
      <c r="E28" s="105" t="s">
        <v>113</v>
      </c>
      <c r="F28" s="105" t="s">
        <v>440</v>
      </c>
      <c r="G28" s="176">
        <v>0.6000000000000001</v>
      </c>
      <c r="H28" s="176">
        <v>0.4</v>
      </c>
      <c r="I28" s="246">
        <v>0.4</v>
      </c>
      <c r="J28" s="176"/>
      <c r="K28" s="176">
        <v>0</v>
      </c>
      <c r="L28" s="177">
        <v>0</v>
      </c>
    </row>
    <row r="29" spans="1:12" ht="12.75">
      <c r="A29" s="201">
        <f t="shared" si="2"/>
        <v>22</v>
      </c>
      <c r="B29" s="101">
        <v>41</v>
      </c>
      <c r="C29" s="105"/>
      <c r="D29" s="105"/>
      <c r="E29" s="105" t="s">
        <v>119</v>
      </c>
      <c r="F29" s="105" t="s">
        <v>441</v>
      </c>
      <c r="G29" s="176">
        <v>0.1</v>
      </c>
      <c r="H29" s="176">
        <v>0</v>
      </c>
      <c r="I29" s="177">
        <v>0</v>
      </c>
      <c r="J29" s="176"/>
      <c r="K29" s="176"/>
      <c r="L29" s="177"/>
    </row>
    <row r="30" spans="1:12" ht="12.75">
      <c r="A30" s="201">
        <f t="shared" si="2"/>
        <v>23</v>
      </c>
      <c r="B30" s="101">
        <v>41</v>
      </c>
      <c r="C30" s="105"/>
      <c r="D30" s="105"/>
      <c r="E30" s="105" t="s">
        <v>292</v>
      </c>
      <c r="F30" s="105" t="s">
        <v>442</v>
      </c>
      <c r="G30" s="176">
        <v>1.5</v>
      </c>
      <c r="H30" s="176">
        <v>1.2</v>
      </c>
      <c r="I30" s="246">
        <v>1.2</v>
      </c>
      <c r="J30" s="176"/>
      <c r="K30" s="176"/>
      <c r="L30" s="177"/>
    </row>
    <row r="31" spans="1:12" ht="12.75">
      <c r="A31" s="201">
        <f t="shared" si="2"/>
        <v>24</v>
      </c>
      <c r="B31" s="101">
        <v>41</v>
      </c>
      <c r="C31" s="105"/>
      <c r="D31" s="105"/>
      <c r="E31" s="105" t="s">
        <v>328</v>
      </c>
      <c r="F31" s="105" t="s">
        <v>443</v>
      </c>
      <c r="G31" s="176">
        <v>0.4</v>
      </c>
      <c r="H31" s="176">
        <v>0.4</v>
      </c>
      <c r="I31" s="177">
        <v>0</v>
      </c>
      <c r="J31" s="176"/>
      <c r="K31" s="176"/>
      <c r="L31" s="177"/>
    </row>
    <row r="32" spans="1:12" ht="12.75">
      <c r="A32" s="201">
        <f t="shared" si="2"/>
        <v>25</v>
      </c>
      <c r="B32" s="101"/>
      <c r="C32" s="105"/>
      <c r="D32" s="105"/>
      <c r="E32" s="410" t="s">
        <v>444</v>
      </c>
      <c r="F32" s="410"/>
      <c r="G32" s="245">
        <f aca="true" t="shared" si="10" ref="G32:L32">SUM(G33:G34)</f>
        <v>0.7000000000000001</v>
      </c>
      <c r="H32" s="245">
        <f t="shared" si="10"/>
        <v>0.7</v>
      </c>
      <c r="I32" s="244">
        <f t="shared" si="10"/>
        <v>0.30000000000000004</v>
      </c>
      <c r="J32" s="245">
        <f t="shared" si="10"/>
        <v>0</v>
      </c>
      <c r="K32" s="245">
        <f t="shared" si="10"/>
        <v>0</v>
      </c>
      <c r="L32" s="244">
        <f t="shared" si="10"/>
        <v>0</v>
      </c>
    </row>
    <row r="33" spans="1:12" ht="12.75">
      <c r="A33" s="201">
        <f t="shared" si="2"/>
        <v>26</v>
      </c>
      <c r="B33" s="101">
        <v>41</v>
      </c>
      <c r="C33" s="105"/>
      <c r="D33" s="105"/>
      <c r="E33" s="105" t="s">
        <v>292</v>
      </c>
      <c r="F33" s="105" t="s">
        <v>442</v>
      </c>
      <c r="G33" s="176">
        <v>0.6000000000000001</v>
      </c>
      <c r="H33" s="176">
        <v>0.6</v>
      </c>
      <c r="I33" s="177">
        <v>0.2</v>
      </c>
      <c r="J33" s="176"/>
      <c r="K33" s="176"/>
      <c r="L33" s="177"/>
    </row>
    <row r="34" spans="1:12" ht="12.75">
      <c r="A34" s="201">
        <f t="shared" si="2"/>
        <v>27</v>
      </c>
      <c r="B34" s="101">
        <v>41</v>
      </c>
      <c r="C34" s="105"/>
      <c r="D34" s="105"/>
      <c r="E34" s="105" t="s">
        <v>113</v>
      </c>
      <c r="F34" s="105" t="s">
        <v>434</v>
      </c>
      <c r="G34" s="176">
        <v>0.1</v>
      </c>
      <c r="H34" s="176">
        <v>0.1</v>
      </c>
      <c r="I34" s="177">
        <v>0.1</v>
      </c>
      <c r="J34" s="176"/>
      <c r="K34" s="176"/>
      <c r="L34" s="177"/>
    </row>
    <row r="35" spans="1:12" ht="12.75">
      <c r="A35" s="201">
        <f t="shared" si="2"/>
        <v>28</v>
      </c>
      <c r="B35" s="101"/>
      <c r="C35" s="105"/>
      <c r="D35" s="105"/>
      <c r="E35" s="410" t="s">
        <v>445</v>
      </c>
      <c r="F35" s="410"/>
      <c r="G35" s="245">
        <f aca="true" t="shared" si="11" ref="G35:L35">SUM(G36:G43)</f>
        <v>3.8</v>
      </c>
      <c r="H35" s="245">
        <f t="shared" si="11"/>
        <v>4</v>
      </c>
      <c r="I35" s="244">
        <f t="shared" si="11"/>
        <v>5.5</v>
      </c>
      <c r="J35" s="245">
        <f t="shared" si="11"/>
        <v>0</v>
      </c>
      <c r="K35" s="245">
        <f t="shared" si="11"/>
        <v>0</v>
      </c>
      <c r="L35" s="244">
        <f t="shared" si="11"/>
        <v>0</v>
      </c>
    </row>
    <row r="36" spans="1:12" ht="12.75">
      <c r="A36" s="201">
        <f t="shared" si="2"/>
        <v>29</v>
      </c>
      <c r="B36" s="101">
        <v>41</v>
      </c>
      <c r="C36" s="105"/>
      <c r="D36" s="105"/>
      <c r="E36" s="105" t="s">
        <v>328</v>
      </c>
      <c r="F36" s="105" t="s">
        <v>446</v>
      </c>
      <c r="G36" s="176">
        <v>0</v>
      </c>
      <c r="H36" s="176">
        <v>0</v>
      </c>
      <c r="I36" s="177">
        <v>0</v>
      </c>
      <c r="J36" s="176"/>
      <c r="K36" s="176"/>
      <c r="L36" s="177"/>
    </row>
    <row r="37" spans="1:12" ht="12.75" customHeight="1">
      <c r="A37" s="201">
        <f t="shared" si="2"/>
        <v>30</v>
      </c>
      <c r="B37" s="101">
        <v>41</v>
      </c>
      <c r="C37" s="105"/>
      <c r="D37" s="105"/>
      <c r="E37" s="105" t="s">
        <v>292</v>
      </c>
      <c r="F37" s="105" t="s">
        <v>442</v>
      </c>
      <c r="G37" s="176">
        <v>1.4</v>
      </c>
      <c r="H37" s="176">
        <v>2</v>
      </c>
      <c r="I37" s="177">
        <v>2</v>
      </c>
      <c r="J37" s="176"/>
      <c r="K37" s="176"/>
      <c r="L37" s="177"/>
    </row>
    <row r="38" spans="1:12" ht="12.75">
      <c r="A38" s="201">
        <f t="shared" si="2"/>
        <v>31</v>
      </c>
      <c r="B38" s="101">
        <v>41</v>
      </c>
      <c r="C38" s="105"/>
      <c r="D38" s="105"/>
      <c r="E38" s="105" t="s">
        <v>113</v>
      </c>
      <c r="F38" s="105" t="s">
        <v>447</v>
      </c>
      <c r="G38" s="176">
        <v>0</v>
      </c>
      <c r="H38" s="176">
        <v>0</v>
      </c>
      <c r="I38" s="177">
        <v>0</v>
      </c>
      <c r="J38" s="176"/>
      <c r="K38" s="176"/>
      <c r="L38" s="177"/>
    </row>
    <row r="39" spans="1:12" ht="12.75">
      <c r="A39" s="201">
        <f t="shared" si="2"/>
        <v>32</v>
      </c>
      <c r="B39" s="101">
        <v>41</v>
      </c>
      <c r="C39" s="105"/>
      <c r="D39" s="105"/>
      <c r="E39" s="105" t="s">
        <v>129</v>
      </c>
      <c r="F39" s="105" t="s">
        <v>291</v>
      </c>
      <c r="G39" s="176">
        <v>0.3</v>
      </c>
      <c r="H39" s="176">
        <v>0.2</v>
      </c>
      <c r="I39" s="177">
        <v>0.2</v>
      </c>
      <c r="J39" s="176"/>
      <c r="K39" s="176"/>
      <c r="L39" s="177"/>
    </row>
    <row r="40" spans="1:12" ht="12.75">
      <c r="A40" s="201">
        <f t="shared" si="2"/>
        <v>33</v>
      </c>
      <c r="B40" s="101">
        <v>41</v>
      </c>
      <c r="C40" s="105"/>
      <c r="D40" s="105"/>
      <c r="E40" s="105" t="s">
        <v>119</v>
      </c>
      <c r="F40" s="105" t="s">
        <v>448</v>
      </c>
      <c r="G40" s="176">
        <v>0</v>
      </c>
      <c r="H40" s="176">
        <v>0.3</v>
      </c>
      <c r="I40" s="177">
        <v>0.3</v>
      </c>
      <c r="J40" s="176"/>
      <c r="K40" s="176"/>
      <c r="L40" s="177"/>
    </row>
    <row r="41" spans="1:12" ht="12.75">
      <c r="A41" s="201">
        <f t="shared" si="2"/>
        <v>34</v>
      </c>
      <c r="B41" s="101">
        <v>41</v>
      </c>
      <c r="C41" s="105"/>
      <c r="D41" s="105"/>
      <c r="E41" s="105" t="s">
        <v>89</v>
      </c>
      <c r="F41" s="105" t="s">
        <v>449</v>
      </c>
      <c r="G41" s="176">
        <v>0.7</v>
      </c>
      <c r="H41" s="176">
        <v>0.5</v>
      </c>
      <c r="I41" s="177">
        <v>0.5</v>
      </c>
      <c r="J41" s="176"/>
      <c r="K41" s="176"/>
      <c r="L41" s="177"/>
    </row>
    <row r="42" spans="1:12" ht="12.75">
      <c r="A42" s="201">
        <f t="shared" si="2"/>
        <v>35</v>
      </c>
      <c r="B42" s="101">
        <v>41</v>
      </c>
      <c r="C42" s="105"/>
      <c r="D42" s="105"/>
      <c r="E42" s="105" t="s">
        <v>119</v>
      </c>
      <c r="F42" s="105" t="s">
        <v>450</v>
      </c>
      <c r="G42" s="176">
        <v>0</v>
      </c>
      <c r="H42" s="176">
        <v>1</v>
      </c>
      <c r="I42" s="177">
        <v>1</v>
      </c>
      <c r="J42" s="176"/>
      <c r="K42" s="176"/>
      <c r="L42" s="177"/>
    </row>
    <row r="43" spans="1:12" ht="12.75">
      <c r="A43" s="201">
        <f t="shared" si="2"/>
        <v>36</v>
      </c>
      <c r="B43" s="101">
        <v>41</v>
      </c>
      <c r="C43" s="105"/>
      <c r="D43" s="105"/>
      <c r="E43" s="105" t="s">
        <v>328</v>
      </c>
      <c r="F43" s="105" t="s">
        <v>451</v>
      </c>
      <c r="G43" s="176">
        <v>1.4</v>
      </c>
      <c r="H43" s="176">
        <v>0</v>
      </c>
      <c r="I43" s="246">
        <v>1.5</v>
      </c>
      <c r="J43" s="176"/>
      <c r="K43" s="176"/>
      <c r="L43" s="177"/>
    </row>
    <row r="44" spans="1:12" ht="12.75">
      <c r="A44" s="201">
        <f t="shared" si="2"/>
        <v>37</v>
      </c>
      <c r="B44" s="101"/>
      <c r="C44" s="105"/>
      <c r="D44" s="105"/>
      <c r="E44" s="410" t="s">
        <v>452</v>
      </c>
      <c r="F44" s="410"/>
      <c r="G44" s="244">
        <f aca="true" t="shared" si="12" ref="G44:L44">SUM(G45:G51)</f>
        <v>2.6000000000000005</v>
      </c>
      <c r="H44" s="245">
        <f t="shared" si="12"/>
        <v>3</v>
      </c>
      <c r="I44" s="244">
        <f t="shared" si="12"/>
        <v>4.1</v>
      </c>
      <c r="J44" s="244">
        <f t="shared" si="12"/>
        <v>0</v>
      </c>
      <c r="K44" s="245">
        <f t="shared" si="12"/>
        <v>0</v>
      </c>
      <c r="L44" s="244">
        <f t="shared" si="12"/>
        <v>0</v>
      </c>
    </row>
    <row r="45" spans="1:12" ht="12.75">
      <c r="A45" s="201">
        <f t="shared" si="2"/>
        <v>38</v>
      </c>
      <c r="B45" s="101">
        <v>41</v>
      </c>
      <c r="C45" s="105"/>
      <c r="D45" s="105"/>
      <c r="E45" s="105" t="s">
        <v>119</v>
      </c>
      <c r="F45" s="105" t="s">
        <v>453</v>
      </c>
      <c r="G45" s="176">
        <v>0.2</v>
      </c>
      <c r="H45" s="176">
        <v>0</v>
      </c>
      <c r="I45" s="177">
        <v>0</v>
      </c>
      <c r="J45" s="176"/>
      <c r="K45" s="176"/>
      <c r="L45" s="177"/>
    </row>
    <row r="46" spans="1:12" ht="12.75">
      <c r="A46" s="201">
        <f t="shared" si="2"/>
        <v>39</v>
      </c>
      <c r="B46" s="101">
        <v>41</v>
      </c>
      <c r="C46" s="105"/>
      <c r="D46" s="105"/>
      <c r="E46" s="105" t="s">
        <v>427</v>
      </c>
      <c r="F46" s="105" t="s">
        <v>454</v>
      </c>
      <c r="G46" s="176">
        <v>0.1</v>
      </c>
      <c r="H46" s="176">
        <v>0</v>
      </c>
      <c r="I46" s="177">
        <v>0.1</v>
      </c>
      <c r="J46" s="176"/>
      <c r="K46" s="176"/>
      <c r="L46" s="177"/>
    </row>
    <row r="47" spans="1:12" ht="12.75">
      <c r="A47" s="201">
        <f t="shared" si="2"/>
        <v>40</v>
      </c>
      <c r="B47" s="101">
        <v>41</v>
      </c>
      <c r="C47" s="105"/>
      <c r="D47" s="105"/>
      <c r="E47" s="105" t="s">
        <v>292</v>
      </c>
      <c r="F47" s="105" t="s">
        <v>442</v>
      </c>
      <c r="G47" s="176">
        <v>0.6000000000000001</v>
      </c>
      <c r="H47" s="176">
        <v>0.6</v>
      </c>
      <c r="I47" s="177">
        <v>0.5</v>
      </c>
      <c r="J47" s="176"/>
      <c r="K47" s="176"/>
      <c r="L47" s="177"/>
    </row>
    <row r="48" spans="1:12" ht="12.75">
      <c r="A48" s="201">
        <f t="shared" si="2"/>
        <v>41</v>
      </c>
      <c r="B48" s="101">
        <v>41</v>
      </c>
      <c r="C48" s="105"/>
      <c r="D48" s="105"/>
      <c r="E48" s="105" t="s">
        <v>199</v>
      </c>
      <c r="F48" s="105" t="s">
        <v>361</v>
      </c>
      <c r="G48" s="176">
        <v>1</v>
      </c>
      <c r="H48" s="176">
        <v>0.5</v>
      </c>
      <c r="I48" s="177">
        <v>0.5</v>
      </c>
      <c r="J48" s="176"/>
      <c r="K48" s="176"/>
      <c r="L48" s="177"/>
    </row>
    <row r="49" spans="1:12" ht="12.75">
      <c r="A49" s="201">
        <f t="shared" si="2"/>
        <v>42</v>
      </c>
      <c r="B49" s="101">
        <v>41</v>
      </c>
      <c r="C49" s="105"/>
      <c r="D49" s="105"/>
      <c r="E49" s="105" t="s">
        <v>119</v>
      </c>
      <c r="F49" s="105" t="s">
        <v>455</v>
      </c>
      <c r="G49" s="176">
        <v>0.5</v>
      </c>
      <c r="H49" s="176">
        <v>1.9</v>
      </c>
      <c r="I49" s="177">
        <v>3</v>
      </c>
      <c r="J49" s="176"/>
      <c r="K49" s="176"/>
      <c r="L49" s="177"/>
    </row>
    <row r="50" spans="1:12" ht="12.75">
      <c r="A50" s="201">
        <f t="shared" si="2"/>
        <v>43</v>
      </c>
      <c r="B50" s="101">
        <v>41</v>
      </c>
      <c r="C50" s="105"/>
      <c r="D50" s="105"/>
      <c r="E50" s="105" t="s">
        <v>113</v>
      </c>
      <c r="F50" s="105" t="s">
        <v>114</v>
      </c>
      <c r="G50" s="176">
        <v>0.2</v>
      </c>
      <c r="H50" s="176">
        <v>0</v>
      </c>
      <c r="I50" s="177">
        <v>0</v>
      </c>
      <c r="J50" s="176"/>
      <c r="K50" s="176"/>
      <c r="L50" s="177"/>
    </row>
    <row r="51" spans="1:12" ht="12.75">
      <c r="A51" s="201">
        <f t="shared" si="2"/>
        <v>44</v>
      </c>
      <c r="B51" s="101"/>
      <c r="C51" s="105"/>
      <c r="D51" s="105"/>
      <c r="E51" s="105" t="s">
        <v>174</v>
      </c>
      <c r="F51" s="105" t="s">
        <v>456</v>
      </c>
      <c r="G51" s="176">
        <v>0</v>
      </c>
      <c r="H51" s="176">
        <v>0</v>
      </c>
      <c r="I51" s="177">
        <v>0</v>
      </c>
      <c r="J51" s="176"/>
      <c r="K51" s="176"/>
      <c r="L51" s="177"/>
    </row>
  </sheetData>
  <sheetProtection selectLockedCells="1" selectUnlockedCells="1"/>
  <mergeCells count="27">
    <mergeCell ref="E10:F10"/>
    <mergeCell ref="G5:G6"/>
    <mergeCell ref="H5:H6"/>
    <mergeCell ref="I5:I6"/>
    <mergeCell ref="J5:J6"/>
    <mergeCell ref="G4:I4"/>
    <mergeCell ref="J4:L4"/>
    <mergeCell ref="A2:K2"/>
    <mergeCell ref="A3:A6"/>
    <mergeCell ref="B3:B6"/>
    <mergeCell ref="C3:D6"/>
    <mergeCell ref="E3:F6"/>
    <mergeCell ref="E25:F25"/>
    <mergeCell ref="G3:L3"/>
    <mergeCell ref="D8:F8"/>
    <mergeCell ref="K5:K6"/>
    <mergeCell ref="L5:L6"/>
    <mergeCell ref="E44:F44"/>
    <mergeCell ref="E15:F15"/>
    <mergeCell ref="D18:F18"/>
    <mergeCell ref="E19:F19"/>
    <mergeCell ref="E20:F20"/>
    <mergeCell ref="C7:F7"/>
    <mergeCell ref="E26:F26"/>
    <mergeCell ref="E32:F32"/>
    <mergeCell ref="E35:F35"/>
    <mergeCell ref="E9:F9"/>
  </mergeCells>
  <printOptions/>
  <pageMargins left="0" right="0" top="0" bottom="0" header="0.5118055555555555" footer="0.5118055555555555"/>
  <pageSetup horizontalDpi="300" verticalDpi="300" orientation="landscape" paperSize="9" scale="8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10" zoomScaleNormal="110" zoomScalePageLayoutView="0" workbookViewId="0" topLeftCell="A1">
      <selection activeCell="N6" sqref="N6"/>
    </sheetView>
  </sheetViews>
  <sheetFormatPr defaultColWidth="11.57421875" defaultRowHeight="12" customHeight="1"/>
  <cols>
    <col min="1" max="1" width="4.140625" style="247" customWidth="1"/>
    <col min="2" max="2" width="6.140625" style="0" customWidth="1"/>
    <col min="3" max="3" width="5.00390625" style="0" customWidth="1"/>
    <col min="4" max="4" width="6.140625" style="0" customWidth="1"/>
    <col min="5" max="5" width="7.28125" style="0" customWidth="1"/>
    <col min="6" max="6" width="39.28125" style="0" customWidth="1"/>
    <col min="7" max="7" width="9.7109375" style="0" customWidth="1"/>
    <col min="8" max="9" width="10.421875" style="0" customWidth="1"/>
    <col min="10" max="10" width="9.421875" style="0" customWidth="1"/>
    <col min="11" max="11" width="9.28125" style="0" customWidth="1"/>
    <col min="12" max="12" width="10.7109375" style="0" customWidth="1"/>
    <col min="13" max="13" width="3.7109375" style="0" customWidth="1"/>
  </cols>
  <sheetData>
    <row r="1" spans="1:12" ht="20.25" customHeight="1">
      <c r="A1" s="412" t="s">
        <v>457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134"/>
    </row>
    <row r="2" spans="1:12" ht="13.5" customHeight="1">
      <c r="A2" s="94"/>
      <c r="B2" s="94"/>
      <c r="C2" s="94"/>
      <c r="D2" s="94"/>
      <c r="E2" s="94"/>
      <c r="F2" s="94"/>
      <c r="G2" s="248"/>
      <c r="H2" s="248"/>
      <c r="I2" s="249"/>
      <c r="J2" s="248"/>
      <c r="K2" s="248"/>
      <c r="L2" s="248"/>
    </row>
    <row r="3" spans="1:12" ht="12.75" customHeight="1">
      <c r="A3" s="403"/>
      <c r="B3" s="403" t="s">
        <v>72</v>
      </c>
      <c r="C3" s="404" t="s">
        <v>73</v>
      </c>
      <c r="D3" s="404"/>
      <c r="E3" s="405" t="s">
        <v>74</v>
      </c>
      <c r="F3" s="405"/>
      <c r="G3" s="406" t="s">
        <v>75</v>
      </c>
      <c r="H3" s="406"/>
      <c r="I3" s="406"/>
      <c r="J3" s="406"/>
      <c r="K3" s="406"/>
      <c r="L3" s="406"/>
    </row>
    <row r="4" spans="1:12" ht="13.5" customHeight="1">
      <c r="A4" s="403"/>
      <c r="B4" s="403"/>
      <c r="C4" s="403"/>
      <c r="D4" s="404"/>
      <c r="E4" s="405"/>
      <c r="F4" s="405"/>
      <c r="G4" s="407" t="s">
        <v>18</v>
      </c>
      <c r="H4" s="407"/>
      <c r="I4" s="407"/>
      <c r="J4" s="408" t="s">
        <v>25</v>
      </c>
      <c r="K4" s="408"/>
      <c r="L4" s="408"/>
    </row>
    <row r="5" spans="1:12" ht="12.75" customHeight="1">
      <c r="A5" s="403"/>
      <c r="B5" s="403"/>
      <c r="C5" s="403"/>
      <c r="D5" s="404"/>
      <c r="E5" s="405"/>
      <c r="F5" s="405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44.25" customHeight="1">
      <c r="A6" s="403"/>
      <c r="B6" s="403"/>
      <c r="C6" s="403"/>
      <c r="D6" s="404"/>
      <c r="E6" s="405"/>
      <c r="F6" s="405"/>
      <c r="G6" s="400"/>
      <c r="H6" s="400"/>
      <c r="I6" s="399"/>
      <c r="J6" s="400"/>
      <c r="K6" s="400"/>
      <c r="L6" s="399"/>
    </row>
    <row r="7" spans="1:12" ht="27" customHeight="1">
      <c r="A7" s="97"/>
      <c r="B7" s="98"/>
      <c r="C7" s="401" t="s">
        <v>458</v>
      </c>
      <c r="D7" s="401"/>
      <c r="E7" s="401"/>
      <c r="F7" s="401"/>
      <c r="G7" s="99">
        <f aca="true" t="shared" si="0" ref="G7:L7">G9+G16+G20</f>
        <v>91.9</v>
      </c>
      <c r="H7" s="99">
        <f t="shared" si="0"/>
        <v>106.9</v>
      </c>
      <c r="I7" s="135">
        <f t="shared" si="0"/>
        <v>132.934</v>
      </c>
      <c r="J7" s="99">
        <f t="shared" si="0"/>
        <v>0</v>
      </c>
      <c r="K7" s="99">
        <f t="shared" si="0"/>
        <v>0</v>
      </c>
      <c r="L7" s="135">
        <f t="shared" si="0"/>
        <v>0</v>
      </c>
    </row>
    <row r="8" spans="1:12" ht="12.75" customHeight="1">
      <c r="A8" s="201">
        <v>1</v>
      </c>
      <c r="B8" s="101"/>
      <c r="C8" s="250" t="s">
        <v>135</v>
      </c>
      <c r="D8" s="423" t="s">
        <v>136</v>
      </c>
      <c r="E8" s="423"/>
      <c r="F8" s="423"/>
      <c r="G8" s="104">
        <f>SUM(G9+G16+G20)</f>
        <v>91.9</v>
      </c>
      <c r="H8" s="104">
        <f>SUM(H9+H16+H20)</f>
        <v>106.9</v>
      </c>
      <c r="I8" s="160">
        <f>SUM(I9+I16+I20)</f>
        <v>132.934</v>
      </c>
      <c r="J8" s="104">
        <f>SUM(J9+J16+J20)</f>
        <v>0</v>
      </c>
      <c r="K8" s="104">
        <f>K9+K16+K20</f>
        <v>0</v>
      </c>
      <c r="L8" s="160">
        <f>L9+L16+L20</f>
        <v>0</v>
      </c>
    </row>
    <row r="9" spans="1:12" ht="12.75" customHeight="1">
      <c r="A9" s="201">
        <f aca="true" t="shared" si="1" ref="A9:A14">1+A8</f>
        <v>2</v>
      </c>
      <c r="B9" s="81"/>
      <c r="C9" s="105"/>
      <c r="D9" s="106" t="s">
        <v>459</v>
      </c>
      <c r="E9" s="395" t="s">
        <v>460</v>
      </c>
      <c r="F9" s="395"/>
      <c r="G9" s="108">
        <f aca="true" t="shared" si="2" ref="G9:L9">SUM(G10:G14)</f>
        <v>41.4</v>
      </c>
      <c r="H9" s="108">
        <f t="shared" si="2"/>
        <v>98</v>
      </c>
      <c r="I9" s="139">
        <f t="shared" si="2"/>
        <v>107.234</v>
      </c>
      <c r="J9" s="108">
        <f t="shared" si="2"/>
        <v>0</v>
      </c>
      <c r="K9" s="108">
        <f t="shared" si="2"/>
        <v>0</v>
      </c>
      <c r="L9" s="139">
        <f t="shared" si="2"/>
        <v>0</v>
      </c>
    </row>
    <row r="10" spans="1:12" ht="14.25" customHeight="1">
      <c r="A10" s="201">
        <f t="shared" si="1"/>
        <v>3</v>
      </c>
      <c r="B10" s="81">
        <v>41</v>
      </c>
      <c r="C10" s="105"/>
      <c r="D10" s="105"/>
      <c r="E10" s="105" t="s">
        <v>461</v>
      </c>
      <c r="F10" s="251" t="s">
        <v>462</v>
      </c>
      <c r="G10" s="110">
        <v>20</v>
      </c>
      <c r="H10" s="110">
        <v>42</v>
      </c>
      <c r="I10" s="142">
        <v>42</v>
      </c>
      <c r="J10" s="110"/>
      <c r="K10" s="110"/>
      <c r="L10" s="142"/>
    </row>
    <row r="11" spans="1:12" ht="14.25" customHeight="1">
      <c r="A11" s="201">
        <f t="shared" si="1"/>
        <v>4</v>
      </c>
      <c r="B11" s="81">
        <v>41</v>
      </c>
      <c r="C11" s="105"/>
      <c r="D11" s="105"/>
      <c r="E11" s="105" t="s">
        <v>463</v>
      </c>
      <c r="F11" s="81" t="s">
        <v>464</v>
      </c>
      <c r="G11" s="110">
        <v>6</v>
      </c>
      <c r="H11" s="110">
        <v>6</v>
      </c>
      <c r="I11" s="142">
        <v>6</v>
      </c>
      <c r="J11" s="110"/>
      <c r="K11" s="110"/>
      <c r="L11" s="142"/>
    </row>
    <row r="12" spans="1:15" ht="12.75" customHeight="1">
      <c r="A12" s="201">
        <f t="shared" si="1"/>
        <v>5</v>
      </c>
      <c r="B12" s="81">
        <v>41</v>
      </c>
      <c r="C12" s="105"/>
      <c r="D12" s="105"/>
      <c r="E12" s="105" t="s">
        <v>463</v>
      </c>
      <c r="F12" s="252" t="s">
        <v>465</v>
      </c>
      <c r="G12" s="110">
        <v>0</v>
      </c>
      <c r="H12" s="110">
        <v>44.5</v>
      </c>
      <c r="I12" s="142">
        <v>57.058</v>
      </c>
      <c r="J12" s="110"/>
      <c r="K12" s="110"/>
      <c r="L12" s="142"/>
      <c r="N12" s="253"/>
      <c r="O12" s="253"/>
    </row>
    <row r="13" spans="1:12" ht="14.25" customHeight="1">
      <c r="A13" s="201">
        <f t="shared" si="1"/>
        <v>6</v>
      </c>
      <c r="B13" s="81">
        <v>41</v>
      </c>
      <c r="C13" s="105"/>
      <c r="D13" s="105"/>
      <c r="E13" s="105" t="s">
        <v>463</v>
      </c>
      <c r="F13" s="81" t="s">
        <v>466</v>
      </c>
      <c r="G13" s="110">
        <v>14.4</v>
      </c>
      <c r="H13" s="110">
        <v>2.5</v>
      </c>
      <c r="I13" s="142">
        <v>0</v>
      </c>
      <c r="J13" s="110"/>
      <c r="K13" s="110"/>
      <c r="L13" s="142"/>
    </row>
    <row r="14" spans="1:12" ht="14.25" customHeight="1">
      <c r="A14" s="201">
        <f t="shared" si="1"/>
        <v>7</v>
      </c>
      <c r="B14" s="81">
        <v>41</v>
      </c>
      <c r="C14" s="105"/>
      <c r="D14" s="105"/>
      <c r="E14" s="105" t="s">
        <v>467</v>
      </c>
      <c r="F14" s="109" t="s">
        <v>468</v>
      </c>
      <c r="G14" s="110">
        <v>1</v>
      </c>
      <c r="H14" s="110">
        <v>3</v>
      </c>
      <c r="I14" s="142">
        <v>2.176</v>
      </c>
      <c r="J14" s="110"/>
      <c r="K14" s="110"/>
      <c r="L14" s="142"/>
    </row>
    <row r="15" spans="1:12" ht="14.25" customHeight="1">
      <c r="A15" s="201"/>
      <c r="B15" s="81">
        <v>41</v>
      </c>
      <c r="C15" s="105"/>
      <c r="D15" s="105"/>
      <c r="E15" s="105" t="s">
        <v>469</v>
      </c>
      <c r="F15" s="109" t="s">
        <v>470</v>
      </c>
      <c r="G15" s="110"/>
      <c r="H15" s="110"/>
      <c r="I15" s="142">
        <v>1.266</v>
      </c>
      <c r="J15" s="110"/>
      <c r="K15" s="110"/>
      <c r="L15" s="142"/>
    </row>
    <row r="16" spans="1:12" ht="12.75" customHeight="1">
      <c r="A16" s="201">
        <f>1+A14</f>
        <v>8</v>
      </c>
      <c r="B16" s="81"/>
      <c r="C16" s="105"/>
      <c r="D16" s="106" t="s">
        <v>471</v>
      </c>
      <c r="E16" s="395" t="s">
        <v>472</v>
      </c>
      <c r="F16" s="395"/>
      <c r="G16" s="108">
        <f aca="true" t="shared" si="3" ref="G16:L16">SUM(G17:G19)</f>
        <v>7</v>
      </c>
      <c r="H16" s="108">
        <f t="shared" si="3"/>
        <v>5</v>
      </c>
      <c r="I16" s="139">
        <f t="shared" si="3"/>
        <v>8</v>
      </c>
      <c r="J16" s="108">
        <f t="shared" si="3"/>
        <v>0</v>
      </c>
      <c r="K16" s="108">
        <f t="shared" si="3"/>
        <v>0</v>
      </c>
      <c r="L16" s="139">
        <f t="shared" si="3"/>
        <v>0</v>
      </c>
    </row>
    <row r="17" spans="1:12" ht="14.25" customHeight="1">
      <c r="A17" s="201">
        <f aca="true" t="shared" si="4" ref="A17:A25">1+A16</f>
        <v>9</v>
      </c>
      <c r="B17" s="81">
        <v>41</v>
      </c>
      <c r="C17" s="105"/>
      <c r="D17" s="105"/>
      <c r="E17" s="105" t="s">
        <v>146</v>
      </c>
      <c r="F17" s="109" t="s">
        <v>473</v>
      </c>
      <c r="G17" s="110">
        <v>5</v>
      </c>
      <c r="H17" s="110">
        <v>3</v>
      </c>
      <c r="I17" s="142">
        <v>4.882</v>
      </c>
      <c r="J17" s="110"/>
      <c r="K17" s="110"/>
      <c r="L17" s="142"/>
    </row>
    <row r="18" spans="1:12" ht="14.25" customHeight="1">
      <c r="A18" s="201">
        <f t="shared" si="4"/>
        <v>10</v>
      </c>
      <c r="B18" s="81">
        <v>41</v>
      </c>
      <c r="C18" s="105"/>
      <c r="D18" s="105"/>
      <c r="E18" s="105" t="s">
        <v>143</v>
      </c>
      <c r="F18" s="109" t="s">
        <v>474</v>
      </c>
      <c r="G18" s="110">
        <v>2</v>
      </c>
      <c r="H18" s="110">
        <v>2</v>
      </c>
      <c r="I18" s="142">
        <v>3</v>
      </c>
      <c r="J18" s="110"/>
      <c r="K18" s="110"/>
      <c r="L18" s="142"/>
    </row>
    <row r="19" spans="1:12" ht="14.25" customHeight="1">
      <c r="A19" s="201">
        <f t="shared" si="4"/>
        <v>11</v>
      </c>
      <c r="B19" s="81">
        <v>41</v>
      </c>
      <c r="C19" s="105"/>
      <c r="D19" s="105"/>
      <c r="E19" s="105" t="s">
        <v>475</v>
      </c>
      <c r="F19" s="109" t="s">
        <v>476</v>
      </c>
      <c r="G19" s="110">
        <v>0</v>
      </c>
      <c r="H19" s="110">
        <v>0</v>
      </c>
      <c r="I19" s="142">
        <v>0.118</v>
      </c>
      <c r="J19" s="110"/>
      <c r="K19" s="110"/>
      <c r="L19" s="142"/>
    </row>
    <row r="20" spans="1:12" ht="12.75" customHeight="1">
      <c r="A20" s="201">
        <f t="shared" si="4"/>
        <v>12</v>
      </c>
      <c r="B20" s="81"/>
      <c r="C20" s="105"/>
      <c r="D20" s="106" t="s">
        <v>431</v>
      </c>
      <c r="E20" s="395" t="s">
        <v>432</v>
      </c>
      <c r="F20" s="395"/>
      <c r="G20" s="108">
        <f aca="true" t="shared" si="5" ref="G20:L20">SUM(G21+G30)</f>
        <v>43.5</v>
      </c>
      <c r="H20" s="108">
        <f t="shared" si="5"/>
        <v>3.9</v>
      </c>
      <c r="I20" s="139">
        <f t="shared" si="5"/>
        <v>17.7</v>
      </c>
      <c r="J20" s="108">
        <f t="shared" si="5"/>
        <v>0</v>
      </c>
      <c r="K20" s="108">
        <f t="shared" si="5"/>
        <v>0</v>
      </c>
      <c r="L20" s="139">
        <f t="shared" si="5"/>
        <v>0</v>
      </c>
    </row>
    <row r="21" spans="1:12" ht="12.75" customHeight="1">
      <c r="A21" s="201">
        <f t="shared" si="4"/>
        <v>13</v>
      </c>
      <c r="B21" s="81"/>
      <c r="C21" s="105"/>
      <c r="D21" s="105"/>
      <c r="E21" s="397" t="s">
        <v>477</v>
      </c>
      <c r="F21" s="397"/>
      <c r="G21" s="120">
        <f aca="true" t="shared" si="6" ref="G21:L21">SUM(G22:G29)</f>
        <v>8.5</v>
      </c>
      <c r="H21" s="120">
        <f t="shared" si="6"/>
        <v>3.9</v>
      </c>
      <c r="I21" s="141">
        <f t="shared" si="6"/>
        <v>3.7</v>
      </c>
      <c r="J21" s="120">
        <f t="shared" si="6"/>
        <v>0</v>
      </c>
      <c r="K21" s="120">
        <f t="shared" si="6"/>
        <v>0</v>
      </c>
      <c r="L21" s="141">
        <f t="shared" si="6"/>
        <v>0</v>
      </c>
    </row>
    <row r="22" spans="1:12" s="127" customFormat="1" ht="12.75" customHeight="1">
      <c r="A22" s="125">
        <f t="shared" si="4"/>
        <v>14</v>
      </c>
      <c r="B22" s="33">
        <v>41</v>
      </c>
      <c r="C22" s="113"/>
      <c r="D22" s="113"/>
      <c r="E22" s="113" t="s">
        <v>478</v>
      </c>
      <c r="F22" s="124" t="s">
        <v>479</v>
      </c>
      <c r="G22" s="117">
        <v>6</v>
      </c>
      <c r="H22" s="117">
        <v>1.2</v>
      </c>
      <c r="I22" s="166">
        <v>1</v>
      </c>
      <c r="J22" s="117"/>
      <c r="K22" s="117"/>
      <c r="L22" s="152"/>
    </row>
    <row r="23" spans="1:12" ht="14.25" customHeight="1">
      <c r="A23" s="201">
        <f t="shared" si="4"/>
        <v>15</v>
      </c>
      <c r="B23" s="81">
        <v>41</v>
      </c>
      <c r="C23" s="105"/>
      <c r="D23" s="105"/>
      <c r="E23" s="105" t="s">
        <v>478</v>
      </c>
      <c r="F23" s="109" t="s">
        <v>480</v>
      </c>
      <c r="G23" s="110">
        <v>0.6000000000000001</v>
      </c>
      <c r="H23" s="110">
        <v>0.1</v>
      </c>
      <c r="I23" s="142">
        <v>0.042</v>
      </c>
      <c r="J23" s="110"/>
      <c r="K23" s="110"/>
      <c r="L23" s="142"/>
    </row>
    <row r="24" spans="1:12" s="127" customFormat="1" ht="14.25" customHeight="1">
      <c r="A24" s="125">
        <f t="shared" si="4"/>
        <v>16</v>
      </c>
      <c r="B24" s="33">
        <v>41</v>
      </c>
      <c r="C24" s="113"/>
      <c r="D24" s="113"/>
      <c r="E24" s="113" t="s">
        <v>478</v>
      </c>
      <c r="F24" s="124" t="s">
        <v>481</v>
      </c>
      <c r="G24" s="117">
        <v>0</v>
      </c>
      <c r="H24" s="117">
        <v>0.8</v>
      </c>
      <c r="I24" s="166">
        <v>0</v>
      </c>
      <c r="J24" s="117"/>
      <c r="K24" s="117"/>
      <c r="L24" s="152"/>
    </row>
    <row r="25" spans="1:12" ht="14.25" customHeight="1">
      <c r="A25" s="201">
        <f t="shared" si="4"/>
        <v>17</v>
      </c>
      <c r="B25" s="81">
        <v>41</v>
      </c>
      <c r="C25" s="105"/>
      <c r="D25" s="105"/>
      <c r="E25" s="105" t="s">
        <v>478</v>
      </c>
      <c r="F25" s="109" t="s">
        <v>482</v>
      </c>
      <c r="G25" s="110">
        <v>0.5</v>
      </c>
      <c r="H25" s="110">
        <v>0.7</v>
      </c>
      <c r="I25" s="142">
        <v>0</v>
      </c>
      <c r="J25" s="110"/>
      <c r="K25" s="110"/>
      <c r="L25" s="142"/>
    </row>
    <row r="26" spans="1:12" ht="14.25" customHeight="1">
      <c r="A26" s="201"/>
      <c r="B26" s="81">
        <v>41</v>
      </c>
      <c r="C26" s="105"/>
      <c r="D26" s="105"/>
      <c r="E26" s="105" t="s">
        <v>478</v>
      </c>
      <c r="F26" s="109" t="s">
        <v>483</v>
      </c>
      <c r="G26" s="110"/>
      <c r="H26" s="110"/>
      <c r="I26" s="142">
        <v>1.147</v>
      </c>
      <c r="J26" s="110"/>
      <c r="K26" s="110"/>
      <c r="L26" s="142"/>
    </row>
    <row r="27" spans="1:12" ht="14.25" customHeight="1">
      <c r="A27" s="201">
        <f>1+A25</f>
        <v>18</v>
      </c>
      <c r="B27" s="81">
        <v>41</v>
      </c>
      <c r="C27" s="105"/>
      <c r="D27" s="105"/>
      <c r="E27" s="105" t="s">
        <v>478</v>
      </c>
      <c r="F27" s="109" t="s">
        <v>484</v>
      </c>
      <c r="G27" s="110">
        <v>0.8</v>
      </c>
      <c r="H27" s="110">
        <v>0.5</v>
      </c>
      <c r="I27" s="142">
        <v>0.759</v>
      </c>
      <c r="J27" s="110"/>
      <c r="K27" s="110"/>
      <c r="L27" s="142"/>
    </row>
    <row r="28" spans="1:12" ht="14.25" customHeight="1">
      <c r="A28" s="201">
        <f>1+A27</f>
        <v>19</v>
      </c>
      <c r="B28" s="81">
        <v>41</v>
      </c>
      <c r="C28" s="105"/>
      <c r="D28" s="105"/>
      <c r="E28" s="105" t="s">
        <v>478</v>
      </c>
      <c r="F28" s="109" t="s">
        <v>485</v>
      </c>
      <c r="G28" s="110">
        <v>0</v>
      </c>
      <c r="H28" s="110">
        <v>0</v>
      </c>
      <c r="I28" s="142">
        <v>0</v>
      </c>
      <c r="J28" s="110"/>
      <c r="K28" s="110"/>
      <c r="L28" s="142"/>
    </row>
    <row r="29" spans="1:12" ht="14.25" customHeight="1">
      <c r="A29" s="201">
        <f>1+A28</f>
        <v>20</v>
      </c>
      <c r="B29" s="81">
        <v>41</v>
      </c>
      <c r="C29" s="105"/>
      <c r="D29" s="105"/>
      <c r="E29" s="105" t="s">
        <v>478</v>
      </c>
      <c r="F29" s="109" t="s">
        <v>486</v>
      </c>
      <c r="G29" s="110">
        <v>0.6000000000000001</v>
      </c>
      <c r="H29" s="110">
        <v>0.6</v>
      </c>
      <c r="I29" s="142">
        <v>0.752</v>
      </c>
      <c r="J29" s="110"/>
      <c r="K29" s="110"/>
      <c r="L29" s="142"/>
    </row>
    <row r="30" spans="1:12" ht="12.75" customHeight="1">
      <c r="A30" s="201">
        <f>1+A29</f>
        <v>21</v>
      </c>
      <c r="B30" s="81"/>
      <c r="C30" s="105"/>
      <c r="D30" s="105"/>
      <c r="E30" s="397" t="s">
        <v>487</v>
      </c>
      <c r="F30" s="397"/>
      <c r="G30" s="120">
        <f aca="true" t="shared" si="7" ref="G30:L30">SUM(G31:G32)</f>
        <v>35</v>
      </c>
      <c r="H30" s="120">
        <f t="shared" si="7"/>
        <v>0</v>
      </c>
      <c r="I30" s="141">
        <f t="shared" si="7"/>
        <v>14</v>
      </c>
      <c r="J30" s="120">
        <f t="shared" si="7"/>
        <v>0</v>
      </c>
      <c r="K30" s="120">
        <f t="shared" si="7"/>
        <v>0</v>
      </c>
      <c r="L30" s="141">
        <f t="shared" si="7"/>
        <v>0</v>
      </c>
    </row>
    <row r="31" spans="1:12" ht="14.25" customHeight="1">
      <c r="A31" s="153">
        <f>1+A30</f>
        <v>22</v>
      </c>
      <c r="B31" s="254">
        <v>41</v>
      </c>
      <c r="C31" s="155"/>
      <c r="D31" s="155"/>
      <c r="E31" s="155" t="s">
        <v>488</v>
      </c>
      <c r="F31" s="156" t="s">
        <v>489</v>
      </c>
      <c r="G31" s="157">
        <v>34</v>
      </c>
      <c r="H31" s="157">
        <v>0</v>
      </c>
      <c r="I31" s="158">
        <v>14</v>
      </c>
      <c r="J31" s="110"/>
      <c r="K31" s="110"/>
      <c r="L31" s="142"/>
    </row>
    <row r="32" spans="1:12" ht="14.25" customHeight="1">
      <c r="A32" s="201">
        <f>1+A31</f>
        <v>23</v>
      </c>
      <c r="B32" s="81">
        <v>41</v>
      </c>
      <c r="C32" s="105"/>
      <c r="D32" s="105"/>
      <c r="E32" s="105" t="s">
        <v>490</v>
      </c>
      <c r="F32" s="109" t="s">
        <v>491</v>
      </c>
      <c r="G32" s="110">
        <v>1</v>
      </c>
      <c r="H32" s="110">
        <v>0</v>
      </c>
      <c r="I32" s="142">
        <v>0</v>
      </c>
      <c r="J32" s="110"/>
      <c r="K32" s="110"/>
      <c r="L32" s="142"/>
    </row>
  </sheetData>
  <sheetProtection selectLockedCells="1" selectUnlockedCells="1"/>
  <mergeCells count="21">
    <mergeCell ref="H5:H6"/>
    <mergeCell ref="I5:I6"/>
    <mergeCell ref="A1:K1"/>
    <mergeCell ref="A3:A6"/>
    <mergeCell ref="B3:B6"/>
    <mergeCell ref="C3:D6"/>
    <mergeCell ref="E3:F6"/>
    <mergeCell ref="G3:L3"/>
    <mergeCell ref="G4:I4"/>
    <mergeCell ref="J4:L4"/>
    <mergeCell ref="G5:G6"/>
    <mergeCell ref="E20:F20"/>
    <mergeCell ref="E21:F21"/>
    <mergeCell ref="J5:J6"/>
    <mergeCell ref="K5:K6"/>
    <mergeCell ref="L5:L6"/>
    <mergeCell ref="E30:F30"/>
    <mergeCell ref="C7:F7"/>
    <mergeCell ref="D8:F8"/>
    <mergeCell ref="E9:F9"/>
    <mergeCell ref="E16:F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26"/>
  <sheetViews>
    <sheetView zoomScalePageLayoutView="0" workbookViewId="0" topLeftCell="A1">
      <selection activeCell="L6" sqref="L6:L7"/>
    </sheetView>
  </sheetViews>
  <sheetFormatPr defaultColWidth="11.57421875" defaultRowHeight="12.75"/>
  <cols>
    <col min="1" max="1" width="4.28125" style="247" customWidth="1"/>
    <col min="2" max="2" width="5.57421875" style="0" customWidth="1"/>
    <col min="3" max="3" width="4.421875" style="0" customWidth="1"/>
    <col min="4" max="4" width="8.8515625" style="0" customWidth="1"/>
    <col min="5" max="5" width="7.57421875" style="0" customWidth="1"/>
    <col min="6" max="6" width="35.7109375" style="0" customWidth="1"/>
    <col min="7" max="7" width="9.7109375" style="255" customWidth="1"/>
    <col min="8" max="8" width="10.57421875" style="255" customWidth="1"/>
    <col min="9" max="9" width="11.140625" style="255" customWidth="1"/>
    <col min="10" max="10" width="10.8515625" style="255" customWidth="1"/>
    <col min="11" max="11" width="11.140625" style="255" customWidth="1"/>
    <col min="12" max="12" width="11.421875" style="255" customWidth="1"/>
  </cols>
  <sheetData>
    <row r="2" spans="1:12" ht="20.25">
      <c r="A2" s="419" t="s">
        <v>492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147"/>
    </row>
    <row r="3" spans="1:12" ht="12.75">
      <c r="A3" s="94"/>
      <c r="B3" s="94"/>
      <c r="C3" s="94"/>
      <c r="D3" s="94"/>
      <c r="E3" s="94"/>
      <c r="F3" s="94"/>
      <c r="G3" s="95"/>
      <c r="H3" s="95"/>
      <c r="I3" s="96"/>
      <c r="J3" s="95"/>
      <c r="K3" s="95"/>
      <c r="L3" s="95"/>
    </row>
    <row r="4" spans="1:12" ht="12.75" customHeight="1">
      <c r="A4" s="403"/>
      <c r="B4" s="403" t="s">
        <v>72</v>
      </c>
      <c r="C4" s="404" t="s">
        <v>73</v>
      </c>
      <c r="D4" s="404"/>
      <c r="E4" s="405" t="s">
        <v>74</v>
      </c>
      <c r="F4" s="405"/>
      <c r="G4" s="425" t="s">
        <v>75</v>
      </c>
      <c r="H4" s="425"/>
      <c r="I4" s="425"/>
      <c r="J4" s="425"/>
      <c r="K4" s="425"/>
      <c r="L4" s="425"/>
    </row>
    <row r="5" spans="1:12" ht="12.75">
      <c r="A5" s="403"/>
      <c r="B5" s="403"/>
      <c r="C5" s="403"/>
      <c r="D5" s="404"/>
      <c r="E5" s="405"/>
      <c r="F5" s="405"/>
      <c r="G5" s="408" t="s">
        <v>18</v>
      </c>
      <c r="H5" s="408"/>
      <c r="I5" s="408"/>
      <c r="J5" s="408" t="s">
        <v>25</v>
      </c>
      <c r="K5" s="408"/>
      <c r="L5" s="408"/>
    </row>
    <row r="6" spans="1:12" ht="12.75" customHeight="1">
      <c r="A6" s="403"/>
      <c r="B6" s="403"/>
      <c r="C6" s="403"/>
      <c r="D6" s="404"/>
      <c r="E6" s="405"/>
      <c r="F6" s="405"/>
      <c r="G6" s="400" t="s">
        <v>76</v>
      </c>
      <c r="H6" s="400" t="s">
        <v>77</v>
      </c>
      <c r="I6" s="399" t="s">
        <v>821</v>
      </c>
      <c r="J6" s="400" t="s">
        <v>78</v>
      </c>
      <c r="K6" s="400" t="s">
        <v>79</v>
      </c>
      <c r="L6" s="399" t="s">
        <v>821</v>
      </c>
    </row>
    <row r="7" spans="1:12" ht="33.75" customHeight="1">
      <c r="A7" s="403"/>
      <c r="B7" s="403"/>
      <c r="C7" s="403"/>
      <c r="D7" s="404"/>
      <c r="E7" s="405"/>
      <c r="F7" s="405"/>
      <c r="G7" s="400"/>
      <c r="H7" s="400"/>
      <c r="I7" s="399"/>
      <c r="J7" s="400"/>
      <c r="K7" s="400"/>
      <c r="L7" s="399"/>
    </row>
    <row r="8" spans="1:12" ht="21.75" customHeight="1">
      <c r="A8" s="97"/>
      <c r="B8" s="98"/>
      <c r="C8" s="401" t="s">
        <v>493</v>
      </c>
      <c r="D8" s="401"/>
      <c r="E8" s="401"/>
      <c r="F8" s="401"/>
      <c r="G8" s="99">
        <f aca="true" t="shared" si="0" ref="G8:L8">G9+G121</f>
        <v>0</v>
      </c>
      <c r="H8" s="99">
        <f t="shared" si="0"/>
        <v>265.4</v>
      </c>
      <c r="I8" s="99">
        <f t="shared" si="0"/>
        <v>294.79999999999995</v>
      </c>
      <c r="J8" s="99">
        <f t="shared" si="0"/>
        <v>0</v>
      </c>
      <c r="K8" s="99">
        <f t="shared" si="0"/>
        <v>0</v>
      </c>
      <c r="L8" s="135">
        <f t="shared" si="0"/>
        <v>0</v>
      </c>
    </row>
    <row r="9" spans="1:12" s="259" customFormat="1" ht="12.75">
      <c r="A9" s="256">
        <v>1</v>
      </c>
      <c r="B9" s="257"/>
      <c r="C9" s="258"/>
      <c r="D9" s="424" t="s">
        <v>494</v>
      </c>
      <c r="E9" s="424"/>
      <c r="F9" s="424"/>
      <c r="G9" s="149">
        <f>SUM(G10)</f>
        <v>0</v>
      </c>
      <c r="H9" s="123">
        <f>H10+H15+H22+H27+H34+H39+H45+H51+H55+H61+H66+H73+H79+H86+H91+H97+H103+H106+H108+H110+H112+H115+H118</f>
        <v>236.39999999999995</v>
      </c>
      <c r="I9" s="123">
        <f>I10+I15+I22+I27+I34+I39+I45+I51+I55+I61+I66+I73+I79+I86+I91+I97+I103+I106+I108+I110+I112+I115+I118</f>
        <v>263.662</v>
      </c>
      <c r="J9" s="149">
        <f>J10+J15+J22+J27+J34+J39+J45+J51+J118</f>
        <v>0</v>
      </c>
      <c r="K9" s="149">
        <f>SUM(K10)</f>
        <v>0</v>
      </c>
      <c r="L9" s="150">
        <f>SUM(L10)</f>
        <v>0</v>
      </c>
    </row>
    <row r="10" spans="1:12" ht="12.75">
      <c r="A10" s="80">
        <f aca="true" t="shared" si="1" ref="A10:A41">1+A9</f>
        <v>2</v>
      </c>
      <c r="B10" s="112"/>
      <c r="C10" s="106"/>
      <c r="D10" s="106" t="s">
        <v>309</v>
      </c>
      <c r="E10" s="395" t="s">
        <v>495</v>
      </c>
      <c r="F10" s="395"/>
      <c r="G10" s="108">
        <f aca="true" t="shared" si="2" ref="G10:L10">SUM(G11:G14)</f>
        <v>0</v>
      </c>
      <c r="H10" s="108">
        <f t="shared" si="2"/>
        <v>14.2</v>
      </c>
      <c r="I10" s="108">
        <f t="shared" si="2"/>
        <v>30.6</v>
      </c>
      <c r="J10" s="108">
        <f t="shared" si="2"/>
        <v>0</v>
      </c>
      <c r="K10" s="108">
        <f t="shared" si="2"/>
        <v>0</v>
      </c>
      <c r="L10" s="139">
        <f t="shared" si="2"/>
        <v>0</v>
      </c>
    </row>
    <row r="11" spans="1:12" ht="12.75">
      <c r="A11" s="80">
        <f t="shared" si="1"/>
        <v>3</v>
      </c>
      <c r="B11" s="112">
        <v>41</v>
      </c>
      <c r="C11" s="113"/>
      <c r="D11" s="113"/>
      <c r="E11" s="105" t="s">
        <v>169</v>
      </c>
      <c r="F11" s="109" t="s">
        <v>313</v>
      </c>
      <c r="G11" s="117">
        <v>0</v>
      </c>
      <c r="H11" s="117">
        <v>12</v>
      </c>
      <c r="I11" s="117">
        <v>12</v>
      </c>
      <c r="J11" s="117"/>
      <c r="K11" s="117"/>
      <c r="L11" s="152"/>
    </row>
    <row r="12" spans="1:12" ht="12.75">
      <c r="A12" s="80">
        <f t="shared" si="1"/>
        <v>4</v>
      </c>
      <c r="B12" s="112">
        <v>41</v>
      </c>
      <c r="C12" s="260"/>
      <c r="D12" s="260"/>
      <c r="E12" s="105" t="s">
        <v>172</v>
      </c>
      <c r="F12" s="109" t="s">
        <v>314</v>
      </c>
      <c r="G12" s="261">
        <f>SUM(G14:G26)</f>
        <v>0</v>
      </c>
      <c r="H12" s="261">
        <v>0.7</v>
      </c>
      <c r="I12" s="261">
        <v>1.7</v>
      </c>
      <c r="J12" s="261"/>
      <c r="K12" s="261"/>
      <c r="L12" s="262"/>
    </row>
    <row r="13" spans="1:12" ht="12.75">
      <c r="A13" s="80">
        <f t="shared" si="1"/>
        <v>5</v>
      </c>
      <c r="B13" s="112">
        <v>41</v>
      </c>
      <c r="C13" s="105"/>
      <c r="D13" s="105"/>
      <c r="E13" s="129" t="s">
        <v>180</v>
      </c>
      <c r="F13" s="130" t="s">
        <v>496</v>
      </c>
      <c r="G13" s="110">
        <v>0</v>
      </c>
      <c r="H13" s="117">
        <v>1.5</v>
      </c>
      <c r="I13" s="117">
        <v>16.8</v>
      </c>
      <c r="J13" s="110"/>
      <c r="K13" s="110"/>
      <c r="L13" s="142"/>
    </row>
    <row r="14" spans="1:12" ht="12.75">
      <c r="A14" s="80">
        <f t="shared" si="1"/>
        <v>6</v>
      </c>
      <c r="B14" s="112">
        <v>41</v>
      </c>
      <c r="C14" s="105"/>
      <c r="D14" s="105"/>
      <c r="E14" s="129" t="s">
        <v>119</v>
      </c>
      <c r="F14" s="130" t="s">
        <v>287</v>
      </c>
      <c r="G14" s="110">
        <v>0</v>
      </c>
      <c r="H14" s="117">
        <v>0</v>
      </c>
      <c r="I14" s="117">
        <v>0.1</v>
      </c>
      <c r="J14" s="110"/>
      <c r="K14" s="110"/>
      <c r="L14" s="142"/>
    </row>
    <row r="15" spans="1:12" ht="12.75">
      <c r="A15" s="80">
        <f t="shared" si="1"/>
        <v>7</v>
      </c>
      <c r="B15" s="112"/>
      <c r="C15" s="106"/>
      <c r="D15" s="106" t="s">
        <v>321</v>
      </c>
      <c r="E15" s="395" t="s">
        <v>497</v>
      </c>
      <c r="F15" s="395"/>
      <c r="G15" s="108">
        <f>SUM(G16+G20)</f>
        <v>0</v>
      </c>
      <c r="H15" s="108">
        <f>SUM(H16:H20)</f>
        <v>27</v>
      </c>
      <c r="I15" s="108">
        <f>SUM(I16:I21)</f>
        <v>65.2</v>
      </c>
      <c r="J15" s="108">
        <f>SUM(J16+J20)</f>
        <v>0</v>
      </c>
      <c r="K15" s="108">
        <f>SUM(K16+K20)</f>
        <v>0</v>
      </c>
      <c r="L15" s="139">
        <f>SUM(L16+L20)</f>
        <v>0</v>
      </c>
    </row>
    <row r="16" spans="1:12" ht="12.75">
      <c r="A16" s="80">
        <f t="shared" si="1"/>
        <v>8</v>
      </c>
      <c r="B16" s="112">
        <v>41</v>
      </c>
      <c r="C16" s="105"/>
      <c r="D16" s="105"/>
      <c r="E16" s="105" t="s">
        <v>169</v>
      </c>
      <c r="F16" s="109" t="s">
        <v>313</v>
      </c>
      <c r="G16" s="110">
        <v>0</v>
      </c>
      <c r="H16" s="117">
        <v>21</v>
      </c>
      <c r="I16" s="117">
        <v>10</v>
      </c>
      <c r="J16" s="110"/>
      <c r="K16" s="110"/>
      <c r="L16" s="142"/>
    </row>
    <row r="17" spans="1:12" ht="12.75">
      <c r="A17" s="80">
        <f t="shared" si="1"/>
        <v>9</v>
      </c>
      <c r="B17" s="112">
        <v>41</v>
      </c>
      <c r="C17" s="105"/>
      <c r="D17" s="105"/>
      <c r="E17" s="105" t="s">
        <v>172</v>
      </c>
      <c r="F17" s="109" t="s">
        <v>314</v>
      </c>
      <c r="G17" s="110">
        <v>0</v>
      </c>
      <c r="H17" s="117">
        <v>1.5</v>
      </c>
      <c r="I17" s="117">
        <v>1.6</v>
      </c>
      <c r="J17" s="110"/>
      <c r="K17" s="110"/>
      <c r="L17" s="142"/>
    </row>
    <row r="18" spans="1:12" ht="12.75">
      <c r="A18" s="80">
        <f t="shared" si="1"/>
        <v>10</v>
      </c>
      <c r="B18" s="112">
        <v>41</v>
      </c>
      <c r="C18" s="105"/>
      <c r="D18" s="105"/>
      <c r="E18" s="129" t="s">
        <v>180</v>
      </c>
      <c r="F18" s="130" t="s">
        <v>496</v>
      </c>
      <c r="G18" s="110">
        <v>0</v>
      </c>
      <c r="H18" s="117">
        <v>4.5</v>
      </c>
      <c r="I18" s="117">
        <v>3.5</v>
      </c>
      <c r="J18" s="110"/>
      <c r="K18" s="110"/>
      <c r="L18" s="142"/>
    </row>
    <row r="19" spans="1:12" ht="12.75">
      <c r="A19" s="80">
        <f t="shared" si="1"/>
        <v>11</v>
      </c>
      <c r="B19" s="112">
        <v>41</v>
      </c>
      <c r="C19" s="105"/>
      <c r="D19" s="105"/>
      <c r="E19" s="129" t="s">
        <v>119</v>
      </c>
      <c r="F19" s="130" t="s">
        <v>383</v>
      </c>
      <c r="G19" s="110">
        <v>0</v>
      </c>
      <c r="H19" s="117">
        <v>0</v>
      </c>
      <c r="I19" s="117">
        <v>20</v>
      </c>
      <c r="J19" s="110"/>
      <c r="K19" s="110"/>
      <c r="L19" s="142"/>
    </row>
    <row r="20" spans="1:12" ht="12.75">
      <c r="A20" s="80">
        <f t="shared" si="1"/>
        <v>12</v>
      </c>
      <c r="B20" s="112">
        <v>41</v>
      </c>
      <c r="C20" s="105"/>
      <c r="D20" s="105"/>
      <c r="E20" s="105" t="s">
        <v>119</v>
      </c>
      <c r="F20" s="130" t="s">
        <v>287</v>
      </c>
      <c r="G20" s="110">
        <v>0</v>
      </c>
      <c r="H20" s="117">
        <v>0</v>
      </c>
      <c r="I20" s="117">
        <v>0.1</v>
      </c>
      <c r="J20" s="110"/>
      <c r="K20" s="110"/>
      <c r="L20" s="142"/>
    </row>
    <row r="21" spans="1:12" ht="12.75">
      <c r="A21" s="153">
        <f t="shared" si="1"/>
        <v>13</v>
      </c>
      <c r="B21" s="154"/>
      <c r="C21" s="155"/>
      <c r="D21" s="155"/>
      <c r="E21" s="155"/>
      <c r="F21" s="187" t="s">
        <v>498</v>
      </c>
      <c r="G21" s="157"/>
      <c r="H21" s="157"/>
      <c r="I21" s="157">
        <v>30</v>
      </c>
      <c r="J21" s="110"/>
      <c r="K21" s="110"/>
      <c r="L21" s="142"/>
    </row>
    <row r="22" spans="1:12" ht="12.75">
      <c r="A22" s="80">
        <f t="shared" si="1"/>
        <v>14</v>
      </c>
      <c r="B22" s="112"/>
      <c r="C22" s="106"/>
      <c r="D22" s="106" t="s">
        <v>321</v>
      </c>
      <c r="E22" s="395" t="s">
        <v>499</v>
      </c>
      <c r="F22" s="395"/>
      <c r="G22" s="108">
        <f aca="true" t="shared" si="3" ref="G22:L22">SUM(G23:G26)</f>
        <v>0</v>
      </c>
      <c r="H22" s="108">
        <f t="shared" si="3"/>
        <v>4.6</v>
      </c>
      <c r="I22" s="108">
        <f t="shared" si="3"/>
        <v>5.8</v>
      </c>
      <c r="J22" s="108">
        <f t="shared" si="3"/>
        <v>0</v>
      </c>
      <c r="K22" s="108">
        <f t="shared" si="3"/>
        <v>0</v>
      </c>
      <c r="L22" s="139">
        <f t="shared" si="3"/>
        <v>0</v>
      </c>
    </row>
    <row r="23" spans="1:14" ht="12.75" customHeight="1">
      <c r="A23" s="80">
        <f t="shared" si="1"/>
        <v>15</v>
      </c>
      <c r="B23" s="112">
        <v>41</v>
      </c>
      <c r="C23" s="105"/>
      <c r="D23" s="105"/>
      <c r="E23" s="105" t="s">
        <v>169</v>
      </c>
      <c r="F23" s="109" t="s">
        <v>313</v>
      </c>
      <c r="G23" s="110">
        <v>0</v>
      </c>
      <c r="H23" s="117">
        <v>3.5</v>
      </c>
      <c r="I23" s="117">
        <v>3.6</v>
      </c>
      <c r="J23" s="110"/>
      <c r="K23" s="117"/>
      <c r="L23" s="152"/>
      <c r="N23" s="263"/>
    </row>
    <row r="24" spans="1:14" ht="12.75" customHeight="1">
      <c r="A24" s="80">
        <f t="shared" si="1"/>
        <v>16</v>
      </c>
      <c r="B24" s="112">
        <v>41</v>
      </c>
      <c r="C24" s="105"/>
      <c r="D24" s="105"/>
      <c r="E24" s="105" t="s">
        <v>172</v>
      </c>
      <c r="F24" s="109" t="s">
        <v>314</v>
      </c>
      <c r="G24" s="110">
        <v>0</v>
      </c>
      <c r="H24" s="117">
        <v>1.1</v>
      </c>
      <c r="I24" s="117">
        <v>1.1</v>
      </c>
      <c r="J24" s="110"/>
      <c r="K24" s="117"/>
      <c r="L24" s="152"/>
      <c r="N24" s="263"/>
    </row>
    <row r="25" spans="1:12" ht="12.75">
      <c r="A25" s="80">
        <f t="shared" si="1"/>
        <v>17</v>
      </c>
      <c r="B25" s="112">
        <v>41</v>
      </c>
      <c r="C25" s="105"/>
      <c r="D25" s="105"/>
      <c r="E25" s="129" t="s">
        <v>180</v>
      </c>
      <c r="F25" s="130" t="s">
        <v>496</v>
      </c>
      <c r="G25" s="110">
        <v>0</v>
      </c>
      <c r="H25" s="117">
        <v>0</v>
      </c>
      <c r="I25" s="117">
        <v>1</v>
      </c>
      <c r="J25" s="264"/>
      <c r="K25" s="265"/>
      <c r="L25" s="266"/>
    </row>
    <row r="26" spans="1:12" ht="12.75">
      <c r="A26" s="80">
        <f t="shared" si="1"/>
        <v>18</v>
      </c>
      <c r="B26" s="112">
        <v>41</v>
      </c>
      <c r="C26" s="105"/>
      <c r="D26" s="105"/>
      <c r="E26" s="129" t="s">
        <v>119</v>
      </c>
      <c r="F26" s="130" t="s">
        <v>287</v>
      </c>
      <c r="G26" s="110">
        <v>0</v>
      </c>
      <c r="H26" s="117">
        <v>0</v>
      </c>
      <c r="I26" s="117">
        <v>0.1</v>
      </c>
      <c r="J26" s="264"/>
      <c r="K26" s="265"/>
      <c r="L26" s="266"/>
    </row>
    <row r="27" spans="1:12" ht="12.75">
      <c r="A27" s="80">
        <f t="shared" si="1"/>
        <v>19</v>
      </c>
      <c r="B27" s="101"/>
      <c r="C27" s="105"/>
      <c r="D27" s="106" t="s">
        <v>137</v>
      </c>
      <c r="E27" s="395" t="s">
        <v>500</v>
      </c>
      <c r="F27" s="395"/>
      <c r="G27" s="108">
        <f>SUM(G28)</f>
        <v>0</v>
      </c>
      <c r="H27" s="108">
        <f>SUM(H28:H33)</f>
        <v>66.1</v>
      </c>
      <c r="I27" s="108">
        <f>SUM(I28:I33)</f>
        <v>36.8</v>
      </c>
      <c r="J27" s="108">
        <f>SUM(J28:J33)</f>
        <v>0</v>
      </c>
      <c r="K27" s="108">
        <f>SUM(K28:K33)</f>
        <v>0</v>
      </c>
      <c r="L27" s="139">
        <f>SUM(L28:L33)</f>
        <v>0</v>
      </c>
    </row>
    <row r="28" spans="1:12" ht="12.75">
      <c r="A28" s="80">
        <f t="shared" si="1"/>
        <v>20</v>
      </c>
      <c r="B28" s="112">
        <v>41</v>
      </c>
      <c r="C28" s="105"/>
      <c r="D28" s="105"/>
      <c r="E28" s="105" t="s">
        <v>169</v>
      </c>
      <c r="F28" s="109" t="s">
        <v>313</v>
      </c>
      <c r="G28" s="110">
        <v>0</v>
      </c>
      <c r="H28" s="117">
        <v>17.1</v>
      </c>
      <c r="I28" s="117">
        <v>8.8</v>
      </c>
      <c r="J28" s="110"/>
      <c r="K28" s="117"/>
      <c r="L28" s="267"/>
    </row>
    <row r="29" spans="1:12" ht="12.75">
      <c r="A29" s="80">
        <f t="shared" si="1"/>
        <v>21</v>
      </c>
      <c r="B29" s="112">
        <v>41</v>
      </c>
      <c r="C29" s="105"/>
      <c r="D29" s="105"/>
      <c r="E29" s="105" t="s">
        <v>172</v>
      </c>
      <c r="F29" s="109" t="s">
        <v>314</v>
      </c>
      <c r="G29" s="110">
        <v>0</v>
      </c>
      <c r="H29" s="117">
        <v>8</v>
      </c>
      <c r="I29" s="117">
        <v>1.6</v>
      </c>
      <c r="J29" s="110"/>
      <c r="K29" s="117"/>
      <c r="L29" s="152"/>
    </row>
    <row r="30" spans="1:12" ht="12.75">
      <c r="A30" s="80">
        <f t="shared" si="1"/>
        <v>22</v>
      </c>
      <c r="B30" s="112">
        <v>41</v>
      </c>
      <c r="C30" s="105"/>
      <c r="D30" s="105"/>
      <c r="E30" s="129" t="s">
        <v>119</v>
      </c>
      <c r="F30" s="130" t="s">
        <v>383</v>
      </c>
      <c r="G30" s="110">
        <v>0</v>
      </c>
      <c r="H30" s="117">
        <v>35</v>
      </c>
      <c r="I30" s="117">
        <v>21</v>
      </c>
      <c r="J30" s="110"/>
      <c r="K30" s="265"/>
      <c r="L30" s="152"/>
    </row>
    <row r="31" spans="1:12" ht="12.75">
      <c r="A31" s="80">
        <f t="shared" si="1"/>
        <v>23</v>
      </c>
      <c r="B31" s="112">
        <v>41</v>
      </c>
      <c r="C31" s="105"/>
      <c r="D31" s="105"/>
      <c r="E31" s="129" t="s">
        <v>180</v>
      </c>
      <c r="F31" s="130" t="s">
        <v>496</v>
      </c>
      <c r="G31" s="110">
        <v>0</v>
      </c>
      <c r="H31" s="117">
        <v>6</v>
      </c>
      <c r="I31" s="117">
        <v>3.5</v>
      </c>
      <c r="J31" s="110"/>
      <c r="K31" s="117"/>
      <c r="L31" s="152"/>
    </row>
    <row r="32" spans="1:12" ht="12.75">
      <c r="A32" s="80">
        <f t="shared" si="1"/>
        <v>24</v>
      </c>
      <c r="B32" s="112">
        <v>41</v>
      </c>
      <c r="C32" s="105"/>
      <c r="D32" s="105"/>
      <c r="E32" s="129" t="s">
        <v>248</v>
      </c>
      <c r="F32" s="130" t="s">
        <v>501</v>
      </c>
      <c r="G32" s="110">
        <v>0</v>
      </c>
      <c r="H32" s="117">
        <v>0</v>
      </c>
      <c r="I32" s="117">
        <v>1.8</v>
      </c>
      <c r="J32" s="110"/>
      <c r="K32" s="117"/>
      <c r="L32" s="152"/>
    </row>
    <row r="33" spans="1:12" ht="12.75">
      <c r="A33" s="80">
        <f t="shared" si="1"/>
        <v>25</v>
      </c>
      <c r="B33" s="112">
        <v>41</v>
      </c>
      <c r="C33" s="105"/>
      <c r="D33" s="105"/>
      <c r="E33" s="105" t="s">
        <v>119</v>
      </c>
      <c r="F33" s="130" t="s">
        <v>287</v>
      </c>
      <c r="G33" s="110">
        <v>0</v>
      </c>
      <c r="H33" s="117">
        <v>0</v>
      </c>
      <c r="I33" s="117">
        <v>0.1</v>
      </c>
      <c r="J33" s="110"/>
      <c r="K33" s="117"/>
      <c r="L33" s="152"/>
    </row>
    <row r="34" spans="1:12" ht="12.75">
      <c r="A34" s="80">
        <f t="shared" si="1"/>
        <v>26</v>
      </c>
      <c r="B34" s="112"/>
      <c r="C34" s="106"/>
      <c r="D34" s="106" t="s">
        <v>166</v>
      </c>
      <c r="E34" s="395" t="s">
        <v>502</v>
      </c>
      <c r="F34" s="395"/>
      <c r="G34" s="108">
        <f aca="true" t="shared" si="4" ref="G34:L34">SUM(G35:G38)</f>
        <v>0</v>
      </c>
      <c r="H34" s="108">
        <f t="shared" si="4"/>
        <v>4.4</v>
      </c>
      <c r="I34" s="108">
        <f t="shared" si="4"/>
        <v>4.8999999999999995</v>
      </c>
      <c r="J34" s="108">
        <f t="shared" si="4"/>
        <v>0</v>
      </c>
      <c r="K34" s="108">
        <f t="shared" si="4"/>
        <v>0</v>
      </c>
      <c r="L34" s="139">
        <f t="shared" si="4"/>
        <v>0</v>
      </c>
    </row>
    <row r="35" spans="1:12" ht="12.75">
      <c r="A35" s="80">
        <f t="shared" si="1"/>
        <v>27</v>
      </c>
      <c r="B35" s="112">
        <v>41</v>
      </c>
      <c r="C35" s="113"/>
      <c r="D35" s="113"/>
      <c r="E35" s="105" t="s">
        <v>169</v>
      </c>
      <c r="F35" s="109" t="s">
        <v>313</v>
      </c>
      <c r="G35" s="117">
        <v>0</v>
      </c>
      <c r="H35" s="117">
        <v>2.1</v>
      </c>
      <c r="I35" s="117">
        <v>2.4</v>
      </c>
      <c r="J35" s="117"/>
      <c r="K35" s="117"/>
      <c r="L35" s="152"/>
    </row>
    <row r="36" spans="1:12" ht="12.75">
      <c r="A36" s="80">
        <f t="shared" si="1"/>
        <v>28</v>
      </c>
      <c r="B36" s="112">
        <v>41</v>
      </c>
      <c r="C36" s="260"/>
      <c r="D36" s="260"/>
      <c r="E36" s="105" t="s">
        <v>172</v>
      </c>
      <c r="F36" s="109" t="s">
        <v>314</v>
      </c>
      <c r="G36" s="261">
        <f>SUM(G38:G50)</f>
        <v>0</v>
      </c>
      <c r="H36" s="261">
        <v>0.3</v>
      </c>
      <c r="I36" s="261">
        <v>0.4</v>
      </c>
      <c r="J36" s="261"/>
      <c r="K36" s="261"/>
      <c r="L36" s="262"/>
    </row>
    <row r="37" spans="1:12" ht="12.75">
      <c r="A37" s="80">
        <f t="shared" si="1"/>
        <v>29</v>
      </c>
      <c r="B37" s="112">
        <v>41</v>
      </c>
      <c r="C37" s="105"/>
      <c r="D37" s="105"/>
      <c r="E37" s="129" t="s">
        <v>180</v>
      </c>
      <c r="F37" s="130" t="s">
        <v>496</v>
      </c>
      <c r="G37" s="110">
        <v>0</v>
      </c>
      <c r="H37" s="117">
        <v>2</v>
      </c>
      <c r="I37" s="117">
        <v>2</v>
      </c>
      <c r="J37" s="110"/>
      <c r="K37" s="110"/>
      <c r="L37" s="142"/>
    </row>
    <row r="38" spans="1:12" ht="12.75">
      <c r="A38" s="80">
        <f t="shared" si="1"/>
        <v>30</v>
      </c>
      <c r="B38" s="112">
        <v>41</v>
      </c>
      <c r="C38" s="105"/>
      <c r="D38" s="105"/>
      <c r="E38" s="129" t="s">
        <v>119</v>
      </c>
      <c r="F38" s="130" t="s">
        <v>287</v>
      </c>
      <c r="G38" s="110">
        <v>0</v>
      </c>
      <c r="H38" s="117">
        <v>0</v>
      </c>
      <c r="I38" s="117">
        <v>0.1</v>
      </c>
      <c r="J38" s="110"/>
      <c r="K38" s="110"/>
      <c r="L38" s="142"/>
    </row>
    <row r="39" spans="1:12" ht="12.75">
      <c r="A39" s="80">
        <f t="shared" si="1"/>
        <v>31</v>
      </c>
      <c r="B39" s="112"/>
      <c r="C39" s="106"/>
      <c r="D39" s="106" t="s">
        <v>193</v>
      </c>
      <c r="E39" s="395" t="s">
        <v>503</v>
      </c>
      <c r="F39" s="395"/>
      <c r="G39" s="108">
        <f aca="true" t="shared" si="5" ref="G39:L39">SUM(G40:G44)</f>
        <v>0</v>
      </c>
      <c r="H39" s="108">
        <f t="shared" si="5"/>
        <v>15</v>
      </c>
      <c r="I39" s="108">
        <f t="shared" si="5"/>
        <v>20.832</v>
      </c>
      <c r="J39" s="108">
        <f t="shared" si="5"/>
        <v>0</v>
      </c>
      <c r="K39" s="108">
        <f t="shared" si="5"/>
        <v>0</v>
      </c>
      <c r="L39" s="139">
        <f t="shared" si="5"/>
        <v>0</v>
      </c>
    </row>
    <row r="40" spans="1:12" ht="12.75">
      <c r="A40" s="80">
        <f t="shared" si="1"/>
        <v>32</v>
      </c>
      <c r="B40" s="112">
        <v>41</v>
      </c>
      <c r="C40" s="113"/>
      <c r="D40" s="113"/>
      <c r="E40" s="105" t="s">
        <v>169</v>
      </c>
      <c r="F40" s="109" t="s">
        <v>313</v>
      </c>
      <c r="G40" s="117">
        <v>0</v>
      </c>
      <c r="H40" s="117">
        <v>12</v>
      </c>
      <c r="I40" s="117">
        <v>17.5</v>
      </c>
      <c r="J40" s="117"/>
      <c r="K40" s="117"/>
      <c r="L40" s="152"/>
    </row>
    <row r="41" spans="1:12" ht="12.75">
      <c r="A41" s="80">
        <f t="shared" si="1"/>
        <v>33</v>
      </c>
      <c r="B41" s="112">
        <v>41</v>
      </c>
      <c r="C41" s="260"/>
      <c r="D41" s="260"/>
      <c r="E41" s="105" t="s">
        <v>172</v>
      </c>
      <c r="F41" s="109" t="s">
        <v>314</v>
      </c>
      <c r="G41" s="261">
        <f>SUM(G42:G118)</f>
        <v>0</v>
      </c>
      <c r="H41" s="261">
        <v>2.5</v>
      </c>
      <c r="I41" s="261">
        <v>2.5</v>
      </c>
      <c r="J41" s="261"/>
      <c r="K41" s="261"/>
      <c r="L41" s="262"/>
    </row>
    <row r="42" spans="1:12" ht="12.75">
      <c r="A42" s="80">
        <f aca="true" t="shared" si="6" ref="A42:A73">1+A41</f>
        <v>34</v>
      </c>
      <c r="B42" s="112">
        <v>41</v>
      </c>
      <c r="C42" s="105"/>
      <c r="D42" s="105"/>
      <c r="E42" s="129" t="s">
        <v>180</v>
      </c>
      <c r="F42" s="130" t="s">
        <v>496</v>
      </c>
      <c r="G42" s="110">
        <v>0</v>
      </c>
      <c r="H42" s="117">
        <v>0.5</v>
      </c>
      <c r="I42" s="117">
        <v>0.5</v>
      </c>
      <c r="J42" s="110"/>
      <c r="K42" s="110"/>
      <c r="L42" s="142"/>
    </row>
    <row r="43" spans="1:12" ht="12.75">
      <c r="A43" s="80">
        <f t="shared" si="6"/>
        <v>35</v>
      </c>
      <c r="B43" s="112">
        <v>41</v>
      </c>
      <c r="C43" s="260"/>
      <c r="D43" s="260"/>
      <c r="E43" s="105" t="s">
        <v>248</v>
      </c>
      <c r="F43" s="130" t="s">
        <v>501</v>
      </c>
      <c r="G43" s="261">
        <f>SUM(G44:G120)</f>
        <v>0</v>
      </c>
      <c r="H43" s="261">
        <v>0</v>
      </c>
      <c r="I43" s="261">
        <v>0.1</v>
      </c>
      <c r="J43" s="261"/>
      <c r="K43" s="261"/>
      <c r="L43" s="262"/>
    </row>
    <row r="44" spans="1:12" ht="12.75">
      <c r="A44" s="80">
        <f t="shared" si="6"/>
        <v>36</v>
      </c>
      <c r="B44" s="112">
        <v>41</v>
      </c>
      <c r="C44" s="105"/>
      <c r="D44" s="105"/>
      <c r="E44" s="129" t="s">
        <v>119</v>
      </c>
      <c r="F44" s="130" t="s">
        <v>287</v>
      </c>
      <c r="G44" s="110">
        <v>0</v>
      </c>
      <c r="H44" s="117">
        <v>0</v>
      </c>
      <c r="I44" s="117">
        <v>0.232</v>
      </c>
      <c r="J44" s="110"/>
      <c r="K44" s="110"/>
      <c r="L44" s="142"/>
    </row>
    <row r="45" spans="1:12" ht="12.75">
      <c r="A45" s="80">
        <f t="shared" si="6"/>
        <v>37</v>
      </c>
      <c r="B45" s="112"/>
      <c r="C45" s="106"/>
      <c r="D45" s="106" t="s">
        <v>193</v>
      </c>
      <c r="E45" s="395" t="s">
        <v>504</v>
      </c>
      <c r="F45" s="395"/>
      <c r="G45" s="108">
        <f aca="true" t="shared" si="7" ref="G45:L45">SUM(G46:G50)</f>
        <v>0</v>
      </c>
      <c r="H45" s="108">
        <f t="shared" si="7"/>
        <v>13</v>
      </c>
      <c r="I45" s="108">
        <f t="shared" si="7"/>
        <v>15.66</v>
      </c>
      <c r="J45" s="108">
        <f t="shared" si="7"/>
        <v>0</v>
      </c>
      <c r="K45" s="108">
        <f t="shared" si="7"/>
        <v>0</v>
      </c>
      <c r="L45" s="139">
        <f t="shared" si="7"/>
        <v>0</v>
      </c>
    </row>
    <row r="46" spans="1:12" ht="12.75">
      <c r="A46" s="80">
        <f t="shared" si="6"/>
        <v>38</v>
      </c>
      <c r="B46" s="112">
        <v>41</v>
      </c>
      <c r="C46" s="113"/>
      <c r="D46" s="113"/>
      <c r="E46" s="105" t="s">
        <v>169</v>
      </c>
      <c r="F46" s="109" t="s">
        <v>313</v>
      </c>
      <c r="G46" s="117">
        <v>0</v>
      </c>
      <c r="H46" s="117">
        <v>9.8</v>
      </c>
      <c r="I46" s="126">
        <v>10</v>
      </c>
      <c r="J46" s="117"/>
      <c r="K46" s="117"/>
      <c r="L46" s="152"/>
    </row>
    <row r="47" spans="1:12" ht="12.75">
      <c r="A47" s="80">
        <f t="shared" si="6"/>
        <v>39</v>
      </c>
      <c r="B47" s="112">
        <v>41</v>
      </c>
      <c r="C47" s="260"/>
      <c r="D47" s="260"/>
      <c r="E47" s="105" t="s">
        <v>172</v>
      </c>
      <c r="F47" s="109" t="s">
        <v>314</v>
      </c>
      <c r="G47" s="261">
        <f>SUM(G50:G126)</f>
        <v>0</v>
      </c>
      <c r="H47" s="261">
        <v>1.2</v>
      </c>
      <c r="I47" s="268">
        <v>2</v>
      </c>
      <c r="J47" s="261"/>
      <c r="K47" s="261"/>
      <c r="L47" s="262"/>
    </row>
    <row r="48" spans="1:12" ht="12.75">
      <c r="A48" s="80">
        <f t="shared" si="6"/>
        <v>40</v>
      </c>
      <c r="B48" s="112">
        <v>41</v>
      </c>
      <c r="C48" s="260"/>
      <c r="D48" s="260"/>
      <c r="E48" s="129" t="s">
        <v>248</v>
      </c>
      <c r="F48" s="130" t="s">
        <v>501</v>
      </c>
      <c r="G48" s="261">
        <v>0</v>
      </c>
      <c r="H48" s="261">
        <v>0</v>
      </c>
      <c r="I48" s="261">
        <v>0</v>
      </c>
      <c r="J48" s="261"/>
      <c r="K48" s="261"/>
      <c r="L48" s="262"/>
    </row>
    <row r="49" spans="1:12" ht="12.75">
      <c r="A49" s="80">
        <f t="shared" si="6"/>
        <v>41</v>
      </c>
      <c r="B49" s="112">
        <v>41</v>
      </c>
      <c r="C49" s="260"/>
      <c r="D49" s="260"/>
      <c r="E49" s="129" t="s">
        <v>180</v>
      </c>
      <c r="F49" s="130" t="s">
        <v>496</v>
      </c>
      <c r="G49" s="110">
        <v>0</v>
      </c>
      <c r="H49" s="117">
        <v>2</v>
      </c>
      <c r="I49" s="261">
        <v>3.5</v>
      </c>
      <c r="J49" s="261"/>
      <c r="K49" s="261"/>
      <c r="L49" s="262"/>
    </row>
    <row r="50" spans="1:12" ht="12.75">
      <c r="A50" s="80">
        <f t="shared" si="6"/>
        <v>42</v>
      </c>
      <c r="B50" s="112">
        <v>41</v>
      </c>
      <c r="C50" s="105"/>
      <c r="D50" s="105"/>
      <c r="E50" s="129" t="s">
        <v>119</v>
      </c>
      <c r="F50" s="130" t="s">
        <v>287</v>
      </c>
      <c r="G50" s="110">
        <v>0</v>
      </c>
      <c r="H50" s="117">
        <v>0</v>
      </c>
      <c r="I50" s="117">
        <v>0.16</v>
      </c>
      <c r="J50" s="110"/>
      <c r="K50" s="110"/>
      <c r="L50" s="142"/>
    </row>
    <row r="51" spans="1:12" ht="12.75">
      <c r="A51" s="80">
        <f t="shared" si="6"/>
        <v>43</v>
      </c>
      <c r="B51" s="112"/>
      <c r="C51" s="106"/>
      <c r="D51" s="106" t="s">
        <v>193</v>
      </c>
      <c r="E51" s="395" t="s">
        <v>505</v>
      </c>
      <c r="F51" s="395"/>
      <c r="G51" s="108">
        <f aca="true" t="shared" si="8" ref="G51:L51">SUM(G52:G54)</f>
        <v>0</v>
      </c>
      <c r="H51" s="108">
        <f t="shared" si="8"/>
        <v>4.7</v>
      </c>
      <c r="I51" s="108">
        <f t="shared" si="8"/>
        <v>4.8</v>
      </c>
      <c r="J51" s="108">
        <f t="shared" si="8"/>
        <v>0</v>
      </c>
      <c r="K51" s="108">
        <f t="shared" si="8"/>
        <v>0</v>
      </c>
      <c r="L51" s="139">
        <f t="shared" si="8"/>
        <v>0</v>
      </c>
    </row>
    <row r="52" spans="1:12" ht="12.75">
      <c r="A52" s="80">
        <f t="shared" si="6"/>
        <v>44</v>
      </c>
      <c r="B52" s="112">
        <v>41</v>
      </c>
      <c r="C52" s="113"/>
      <c r="D52" s="113"/>
      <c r="E52" s="105" t="s">
        <v>169</v>
      </c>
      <c r="F52" s="109" t="s">
        <v>313</v>
      </c>
      <c r="G52" s="117">
        <v>0</v>
      </c>
      <c r="H52" s="117">
        <v>3.2</v>
      </c>
      <c r="I52" s="117">
        <v>3.7</v>
      </c>
      <c r="J52" s="117"/>
      <c r="K52" s="117"/>
      <c r="L52" s="152"/>
    </row>
    <row r="53" spans="1:12" ht="12.75">
      <c r="A53" s="80">
        <f t="shared" si="6"/>
        <v>45</v>
      </c>
      <c r="B53" s="112">
        <v>41</v>
      </c>
      <c r="C53" s="260"/>
      <c r="D53" s="260"/>
      <c r="E53" s="129" t="s">
        <v>180</v>
      </c>
      <c r="F53" s="130" t="s">
        <v>496</v>
      </c>
      <c r="G53" s="110">
        <v>0</v>
      </c>
      <c r="H53" s="117">
        <v>1.5</v>
      </c>
      <c r="I53" s="261">
        <v>1</v>
      </c>
      <c r="J53" s="261"/>
      <c r="K53" s="261"/>
      <c r="L53" s="262"/>
    </row>
    <row r="54" spans="1:12" ht="12.75">
      <c r="A54" s="80">
        <f t="shared" si="6"/>
        <v>46</v>
      </c>
      <c r="B54" s="112">
        <v>41</v>
      </c>
      <c r="C54" s="105"/>
      <c r="D54" s="105"/>
      <c r="E54" s="129" t="s">
        <v>119</v>
      </c>
      <c r="F54" s="130" t="s">
        <v>287</v>
      </c>
      <c r="G54" s="110">
        <v>0</v>
      </c>
      <c r="H54" s="117">
        <v>0</v>
      </c>
      <c r="I54" s="117">
        <v>0.1</v>
      </c>
      <c r="J54" s="110"/>
      <c r="K54" s="110"/>
      <c r="L54" s="142"/>
    </row>
    <row r="55" spans="1:12" ht="12.75">
      <c r="A55" s="80">
        <f t="shared" si="6"/>
        <v>47</v>
      </c>
      <c r="B55" s="112"/>
      <c r="C55" s="106"/>
      <c r="D55" s="106" t="s">
        <v>137</v>
      </c>
      <c r="E55" s="395" t="s">
        <v>506</v>
      </c>
      <c r="F55" s="395"/>
      <c r="G55" s="108">
        <f>SUM(G56+G60)</f>
        <v>0</v>
      </c>
      <c r="H55" s="108">
        <f>SUM(H56:H60)</f>
        <v>10.6</v>
      </c>
      <c r="I55" s="108">
        <f>SUM(I56:I60)</f>
        <v>11.250000000000002</v>
      </c>
      <c r="J55" s="108">
        <f>SUM(J56:J58)</f>
        <v>0</v>
      </c>
      <c r="K55" s="108">
        <f>SUM(K56:K58)</f>
        <v>0</v>
      </c>
      <c r="L55" s="139">
        <f>SUM(L56:L58)</f>
        <v>0</v>
      </c>
    </row>
    <row r="56" spans="1:12" ht="12.75">
      <c r="A56" s="80">
        <f t="shared" si="6"/>
        <v>48</v>
      </c>
      <c r="B56" s="112">
        <v>41</v>
      </c>
      <c r="C56" s="105"/>
      <c r="D56" s="105"/>
      <c r="E56" s="129" t="s">
        <v>169</v>
      </c>
      <c r="F56" s="130" t="s">
        <v>313</v>
      </c>
      <c r="G56" s="110">
        <v>0</v>
      </c>
      <c r="H56" s="117">
        <v>9.5</v>
      </c>
      <c r="I56" s="117">
        <v>9.8</v>
      </c>
      <c r="J56" s="110"/>
      <c r="K56" s="110"/>
      <c r="L56" s="142"/>
    </row>
    <row r="57" spans="1:12" ht="12.75">
      <c r="A57" s="80">
        <f t="shared" si="6"/>
        <v>49</v>
      </c>
      <c r="B57" s="112">
        <v>41</v>
      </c>
      <c r="C57" s="105"/>
      <c r="D57" s="105"/>
      <c r="E57" s="129" t="s">
        <v>507</v>
      </c>
      <c r="F57" s="130" t="s">
        <v>314</v>
      </c>
      <c r="G57" s="110">
        <v>0</v>
      </c>
      <c r="H57" s="117">
        <v>0.3</v>
      </c>
      <c r="I57" s="117">
        <v>0.3</v>
      </c>
      <c r="J57" s="110"/>
      <c r="K57" s="110"/>
      <c r="L57" s="142"/>
    </row>
    <row r="58" spans="1:12" ht="12.75">
      <c r="A58" s="80">
        <f t="shared" si="6"/>
        <v>50</v>
      </c>
      <c r="B58" s="112">
        <v>41</v>
      </c>
      <c r="C58" s="105"/>
      <c r="D58" s="105"/>
      <c r="E58" s="129" t="s">
        <v>248</v>
      </c>
      <c r="F58" s="130" t="s">
        <v>501</v>
      </c>
      <c r="G58" s="110">
        <v>0</v>
      </c>
      <c r="H58" s="117">
        <v>0.2</v>
      </c>
      <c r="I58" s="117">
        <v>0.2</v>
      </c>
      <c r="J58" s="110"/>
      <c r="K58" s="110"/>
      <c r="L58" s="142"/>
    </row>
    <row r="59" spans="1:12" ht="12.75">
      <c r="A59" s="80">
        <f t="shared" si="6"/>
        <v>51</v>
      </c>
      <c r="B59" s="112">
        <v>41</v>
      </c>
      <c r="C59" s="105"/>
      <c r="D59" s="105"/>
      <c r="E59" s="129" t="s">
        <v>180</v>
      </c>
      <c r="F59" s="130" t="s">
        <v>496</v>
      </c>
      <c r="G59" s="110">
        <v>0</v>
      </c>
      <c r="H59" s="117">
        <v>0.4</v>
      </c>
      <c r="I59" s="117">
        <v>0.8</v>
      </c>
      <c r="J59" s="110"/>
      <c r="K59" s="110"/>
      <c r="L59" s="142"/>
    </row>
    <row r="60" spans="1:12" ht="12.75">
      <c r="A60" s="80">
        <f t="shared" si="6"/>
        <v>52</v>
      </c>
      <c r="B60" s="112"/>
      <c r="C60" s="105"/>
      <c r="D60" s="105"/>
      <c r="E60" s="129" t="s">
        <v>119</v>
      </c>
      <c r="F60" s="130" t="s">
        <v>287</v>
      </c>
      <c r="G60" s="110">
        <v>0</v>
      </c>
      <c r="H60" s="117">
        <v>0.2</v>
      </c>
      <c r="I60" s="117">
        <v>0.15</v>
      </c>
      <c r="J60" s="110"/>
      <c r="K60" s="110"/>
      <c r="L60" s="142"/>
    </row>
    <row r="61" spans="1:12" ht="12.75">
      <c r="A61" s="80">
        <f t="shared" si="6"/>
        <v>53</v>
      </c>
      <c r="B61" s="112"/>
      <c r="C61" s="106"/>
      <c r="D61" s="106" t="s">
        <v>137</v>
      </c>
      <c r="E61" s="395" t="s">
        <v>508</v>
      </c>
      <c r="F61" s="395"/>
      <c r="G61" s="108">
        <f>SUM(G62+G66)</f>
        <v>0</v>
      </c>
      <c r="H61" s="108">
        <f>SUM(H62:H65)</f>
        <v>2.4000000000000004</v>
      </c>
      <c r="I61" s="108">
        <f>SUM(I62:I65)</f>
        <v>1.8000000000000003</v>
      </c>
      <c r="J61" s="139">
        <f>SUM(J62:J64)</f>
        <v>0</v>
      </c>
      <c r="K61" s="108">
        <f>SUM(K62:K64)</f>
        <v>0</v>
      </c>
      <c r="L61" s="139">
        <f>SUM(L62:L64)</f>
        <v>0</v>
      </c>
    </row>
    <row r="62" spans="1:12" ht="12.75">
      <c r="A62" s="80">
        <f t="shared" si="6"/>
        <v>54</v>
      </c>
      <c r="B62" s="112">
        <v>41</v>
      </c>
      <c r="C62" s="105"/>
      <c r="D62" s="105"/>
      <c r="E62" s="129" t="s">
        <v>169</v>
      </c>
      <c r="F62" s="130" t="s">
        <v>313</v>
      </c>
      <c r="G62" s="110">
        <v>0</v>
      </c>
      <c r="H62" s="117">
        <v>2</v>
      </c>
      <c r="I62" s="117">
        <v>1.6</v>
      </c>
      <c r="J62" s="142"/>
      <c r="K62" s="110"/>
      <c r="L62" s="142"/>
    </row>
    <row r="63" spans="1:12" ht="12.75">
      <c r="A63" s="80">
        <f t="shared" si="6"/>
        <v>55</v>
      </c>
      <c r="B63" s="112">
        <v>41</v>
      </c>
      <c r="C63" s="105"/>
      <c r="D63" s="105"/>
      <c r="E63" s="129" t="s">
        <v>507</v>
      </c>
      <c r="F63" s="130" t="s">
        <v>314</v>
      </c>
      <c r="G63" s="110">
        <v>0</v>
      </c>
      <c r="H63" s="117">
        <v>0.1</v>
      </c>
      <c r="I63" s="117">
        <v>0.1</v>
      </c>
      <c r="J63" s="110"/>
      <c r="K63" s="110"/>
      <c r="L63" s="142"/>
    </row>
    <row r="64" spans="1:12" ht="12.75">
      <c r="A64" s="80">
        <f t="shared" si="6"/>
        <v>56</v>
      </c>
      <c r="B64" s="112">
        <v>41</v>
      </c>
      <c r="C64" s="105"/>
      <c r="D64" s="105"/>
      <c r="E64" s="129" t="s">
        <v>180</v>
      </c>
      <c r="F64" s="130" t="s">
        <v>496</v>
      </c>
      <c r="G64" s="110">
        <v>0</v>
      </c>
      <c r="H64" s="117">
        <v>0.1</v>
      </c>
      <c r="I64" s="117">
        <v>0</v>
      </c>
      <c r="J64" s="110"/>
      <c r="K64" s="110"/>
      <c r="L64" s="142"/>
    </row>
    <row r="65" spans="1:12" ht="12.75">
      <c r="A65" s="80">
        <f t="shared" si="6"/>
        <v>57</v>
      </c>
      <c r="B65" s="112">
        <v>41</v>
      </c>
      <c r="C65" s="105"/>
      <c r="D65" s="105"/>
      <c r="E65" s="129" t="s">
        <v>119</v>
      </c>
      <c r="F65" s="130" t="s">
        <v>287</v>
      </c>
      <c r="G65" s="110">
        <v>0</v>
      </c>
      <c r="H65" s="117">
        <v>0.2</v>
      </c>
      <c r="I65" s="117">
        <v>0.1</v>
      </c>
      <c r="J65" s="110"/>
      <c r="K65" s="110"/>
      <c r="L65" s="142"/>
    </row>
    <row r="66" spans="1:12" ht="12.75">
      <c r="A66" s="80">
        <f t="shared" si="6"/>
        <v>58</v>
      </c>
      <c r="B66" s="112"/>
      <c r="C66" s="106"/>
      <c r="D66" s="106" t="s">
        <v>137</v>
      </c>
      <c r="E66" s="395" t="s">
        <v>509</v>
      </c>
      <c r="F66" s="395"/>
      <c r="G66" s="108">
        <f>SUM(G67+G71)</f>
        <v>0</v>
      </c>
      <c r="H66" s="108">
        <f>SUM(H67:H72)</f>
        <v>11</v>
      </c>
      <c r="I66" s="108">
        <f>SUM(I67:I72)</f>
        <v>11.2</v>
      </c>
      <c r="J66" s="139">
        <f>SUM(J67:J69)</f>
        <v>0</v>
      </c>
      <c r="K66" s="108">
        <f>SUM(K67:K69)</f>
        <v>0</v>
      </c>
      <c r="L66" s="139">
        <f>SUM(L67:L69)</f>
        <v>0</v>
      </c>
    </row>
    <row r="67" spans="1:12" ht="12.75">
      <c r="A67" s="80">
        <f t="shared" si="6"/>
        <v>59</v>
      </c>
      <c r="B67" s="112">
        <v>41</v>
      </c>
      <c r="C67" s="105"/>
      <c r="D67" s="105"/>
      <c r="E67" s="105" t="s">
        <v>169</v>
      </c>
      <c r="F67" s="109" t="s">
        <v>313</v>
      </c>
      <c r="G67" s="110">
        <v>0</v>
      </c>
      <c r="H67" s="117">
        <v>3.3</v>
      </c>
      <c r="I67" s="117">
        <v>3.1</v>
      </c>
      <c r="J67" s="110"/>
      <c r="K67" s="110"/>
      <c r="L67" s="142"/>
    </row>
    <row r="68" spans="1:12" ht="12.75">
      <c r="A68" s="80">
        <f t="shared" si="6"/>
        <v>60</v>
      </c>
      <c r="B68" s="112">
        <v>41</v>
      </c>
      <c r="C68" s="105"/>
      <c r="D68" s="105"/>
      <c r="E68" s="105" t="s">
        <v>172</v>
      </c>
      <c r="F68" s="109" t="s">
        <v>314</v>
      </c>
      <c r="G68" s="110">
        <v>0</v>
      </c>
      <c r="H68" s="117">
        <v>0.3</v>
      </c>
      <c r="I68" s="117">
        <v>0.3</v>
      </c>
      <c r="J68" s="110"/>
      <c r="K68" s="110"/>
      <c r="L68" s="142"/>
    </row>
    <row r="69" spans="1:12" ht="12.75">
      <c r="A69" s="80">
        <f t="shared" si="6"/>
        <v>61</v>
      </c>
      <c r="B69" s="112">
        <v>41</v>
      </c>
      <c r="C69" s="105"/>
      <c r="D69" s="105"/>
      <c r="E69" s="129" t="s">
        <v>119</v>
      </c>
      <c r="F69" s="130" t="s">
        <v>383</v>
      </c>
      <c r="G69" s="110">
        <v>0</v>
      </c>
      <c r="H69" s="117">
        <v>5</v>
      </c>
      <c r="I69" s="117">
        <v>5.5</v>
      </c>
      <c r="J69" s="110"/>
      <c r="K69" s="110"/>
      <c r="L69" s="142"/>
    </row>
    <row r="70" spans="1:12" ht="12.75">
      <c r="A70" s="80">
        <f t="shared" si="6"/>
        <v>62</v>
      </c>
      <c r="B70" s="112">
        <v>41</v>
      </c>
      <c r="C70" s="105"/>
      <c r="D70" s="105"/>
      <c r="E70" s="129" t="s">
        <v>180</v>
      </c>
      <c r="F70" s="130" t="s">
        <v>496</v>
      </c>
      <c r="G70" s="110">
        <v>0</v>
      </c>
      <c r="H70" s="117">
        <v>1.9</v>
      </c>
      <c r="I70" s="117">
        <v>2</v>
      </c>
      <c r="J70" s="110"/>
      <c r="K70" s="110"/>
      <c r="L70" s="142"/>
    </row>
    <row r="71" spans="1:12" ht="12.75">
      <c r="A71" s="80">
        <f t="shared" si="6"/>
        <v>63</v>
      </c>
      <c r="B71" s="112">
        <v>41</v>
      </c>
      <c r="C71" s="105"/>
      <c r="D71" s="105"/>
      <c r="E71" s="129" t="s">
        <v>248</v>
      </c>
      <c r="F71" s="130" t="s">
        <v>501</v>
      </c>
      <c r="G71" s="110">
        <v>0</v>
      </c>
      <c r="H71" s="117">
        <v>0.2</v>
      </c>
      <c r="I71" s="117">
        <v>0.2</v>
      </c>
      <c r="J71" s="110"/>
      <c r="K71" s="110"/>
      <c r="L71" s="142"/>
    </row>
    <row r="72" spans="1:12" ht="12.75">
      <c r="A72" s="80">
        <f t="shared" si="6"/>
        <v>64</v>
      </c>
      <c r="B72" s="112">
        <v>41</v>
      </c>
      <c r="C72" s="105"/>
      <c r="D72" s="105"/>
      <c r="E72" s="105" t="s">
        <v>119</v>
      </c>
      <c r="F72" s="130" t="s">
        <v>287</v>
      </c>
      <c r="G72" s="110">
        <v>0</v>
      </c>
      <c r="H72" s="117">
        <v>0.3</v>
      </c>
      <c r="I72" s="117">
        <v>0.1</v>
      </c>
      <c r="J72" s="110"/>
      <c r="K72" s="110"/>
      <c r="L72" s="142"/>
    </row>
    <row r="73" spans="1:12" ht="12.75">
      <c r="A73" s="80">
        <f t="shared" si="6"/>
        <v>65</v>
      </c>
      <c r="B73" s="112"/>
      <c r="C73" s="106"/>
      <c r="D73" s="106" t="s">
        <v>137</v>
      </c>
      <c r="E73" s="395" t="s">
        <v>510</v>
      </c>
      <c r="F73" s="395"/>
      <c r="G73" s="108">
        <f>SUM(G74+G78)</f>
        <v>0</v>
      </c>
      <c r="H73" s="108">
        <f>SUM(H74:H78)</f>
        <v>7.2</v>
      </c>
      <c r="I73" s="108">
        <f>SUM(I74:I78)</f>
        <v>7.1000000000000005</v>
      </c>
      <c r="J73" s="139">
        <f>SUM(J74:J76)</f>
        <v>0</v>
      </c>
      <c r="K73" s="108">
        <f>SUM(K74:K76)</f>
        <v>0</v>
      </c>
      <c r="L73" s="139">
        <f>SUM(L74:L76)</f>
        <v>0</v>
      </c>
    </row>
    <row r="74" spans="1:12" ht="12.75">
      <c r="A74" s="80">
        <f aca="true" t="shared" si="9" ref="A74:A105">1+A73</f>
        <v>66</v>
      </c>
      <c r="B74" s="112">
        <v>41</v>
      </c>
      <c r="C74" s="105"/>
      <c r="D74" s="105"/>
      <c r="E74" s="105" t="s">
        <v>169</v>
      </c>
      <c r="F74" s="109" t="s">
        <v>313</v>
      </c>
      <c r="G74" s="110">
        <v>0</v>
      </c>
      <c r="H74" s="117">
        <v>5.8</v>
      </c>
      <c r="I74" s="117">
        <v>5.9</v>
      </c>
      <c r="J74" s="110"/>
      <c r="K74" s="110"/>
      <c r="L74" s="142"/>
    </row>
    <row r="75" spans="1:12" ht="12.75">
      <c r="A75" s="80">
        <f t="shared" si="9"/>
        <v>67</v>
      </c>
      <c r="B75" s="112">
        <v>41</v>
      </c>
      <c r="C75" s="105"/>
      <c r="D75" s="105"/>
      <c r="E75" s="105" t="s">
        <v>172</v>
      </c>
      <c r="F75" s="109" t="s">
        <v>314</v>
      </c>
      <c r="G75" s="110">
        <v>0</v>
      </c>
      <c r="H75" s="117">
        <v>0.4</v>
      </c>
      <c r="I75" s="117">
        <v>0.5</v>
      </c>
      <c r="J75" s="110"/>
      <c r="K75" s="110"/>
      <c r="L75" s="142"/>
    </row>
    <row r="76" spans="1:12" ht="12.75">
      <c r="A76" s="80">
        <f t="shared" si="9"/>
        <v>68</v>
      </c>
      <c r="B76" s="112">
        <v>41</v>
      </c>
      <c r="C76" s="105"/>
      <c r="D76" s="105"/>
      <c r="E76" s="129" t="s">
        <v>180</v>
      </c>
      <c r="F76" s="130" t="s">
        <v>496</v>
      </c>
      <c r="G76" s="110">
        <v>0</v>
      </c>
      <c r="H76" s="117">
        <v>0.2</v>
      </c>
      <c r="I76" s="117">
        <v>0.2</v>
      </c>
      <c r="J76" s="110"/>
      <c r="K76" s="110"/>
      <c r="L76" s="142"/>
    </row>
    <row r="77" spans="1:12" ht="12.75">
      <c r="A77" s="80">
        <f t="shared" si="9"/>
        <v>69</v>
      </c>
      <c r="B77" s="112">
        <v>41</v>
      </c>
      <c r="C77" s="105"/>
      <c r="D77" s="105"/>
      <c r="E77" s="129" t="s">
        <v>248</v>
      </c>
      <c r="F77" s="130" t="s">
        <v>501</v>
      </c>
      <c r="G77" s="110">
        <v>0</v>
      </c>
      <c r="H77" s="117">
        <v>0.5</v>
      </c>
      <c r="I77" s="117">
        <v>0.3</v>
      </c>
      <c r="J77" s="110"/>
      <c r="K77" s="110"/>
      <c r="L77" s="142"/>
    </row>
    <row r="78" spans="1:12" ht="12.75">
      <c r="A78" s="80">
        <f t="shared" si="9"/>
        <v>70</v>
      </c>
      <c r="B78" s="112">
        <v>41</v>
      </c>
      <c r="C78" s="105"/>
      <c r="D78" s="105"/>
      <c r="E78" s="105" t="s">
        <v>119</v>
      </c>
      <c r="F78" s="130" t="s">
        <v>287</v>
      </c>
      <c r="G78" s="110">
        <v>0</v>
      </c>
      <c r="H78" s="117">
        <v>0.3</v>
      </c>
      <c r="I78" s="117">
        <v>0.2</v>
      </c>
      <c r="J78" s="110"/>
      <c r="K78" s="110"/>
      <c r="L78" s="142"/>
    </row>
    <row r="79" spans="1:12" ht="12.75">
      <c r="A79" s="80">
        <f t="shared" si="9"/>
        <v>71</v>
      </c>
      <c r="B79" s="112"/>
      <c r="C79" s="106"/>
      <c r="D79" s="106" t="s">
        <v>137</v>
      </c>
      <c r="E79" s="395" t="s">
        <v>511</v>
      </c>
      <c r="F79" s="395"/>
      <c r="G79" s="108">
        <f>SUM(G80+G84)</f>
        <v>0</v>
      </c>
      <c r="H79" s="108">
        <f>SUM(H80:H85)</f>
        <v>19.099999999999998</v>
      </c>
      <c r="I79" s="108">
        <f>SUM(I80:I85)</f>
        <v>16.32</v>
      </c>
      <c r="J79" s="139">
        <f>SUM(J80:J82)</f>
        <v>0</v>
      </c>
      <c r="K79" s="108">
        <f>SUM(K80:K82)</f>
        <v>0</v>
      </c>
      <c r="L79" s="139">
        <f>SUM(L80:L82)</f>
        <v>0</v>
      </c>
    </row>
    <row r="80" spans="1:12" ht="12.75">
      <c r="A80" s="80">
        <f t="shared" si="9"/>
        <v>72</v>
      </c>
      <c r="B80" s="112">
        <v>41</v>
      </c>
      <c r="C80" s="105"/>
      <c r="D80" s="105"/>
      <c r="E80" s="105" t="s">
        <v>169</v>
      </c>
      <c r="F80" s="109" t="s">
        <v>313</v>
      </c>
      <c r="G80" s="110">
        <v>0</v>
      </c>
      <c r="H80" s="117">
        <v>3.2</v>
      </c>
      <c r="I80" s="117">
        <v>1.4</v>
      </c>
      <c r="J80" s="110"/>
      <c r="K80" s="110"/>
      <c r="L80" s="142"/>
    </row>
    <row r="81" spans="1:12" ht="12.75">
      <c r="A81" s="80">
        <f t="shared" si="9"/>
        <v>73</v>
      </c>
      <c r="B81" s="112">
        <v>41</v>
      </c>
      <c r="C81" s="105"/>
      <c r="D81" s="105"/>
      <c r="E81" s="105" t="s">
        <v>172</v>
      </c>
      <c r="F81" s="109" t="s">
        <v>314</v>
      </c>
      <c r="G81" s="110">
        <v>0</v>
      </c>
      <c r="H81" s="117">
        <v>1</v>
      </c>
      <c r="I81" s="117">
        <v>1.5</v>
      </c>
      <c r="J81" s="110"/>
      <c r="K81" s="110"/>
      <c r="L81" s="142"/>
    </row>
    <row r="82" spans="1:12" ht="12.75">
      <c r="A82" s="80">
        <f t="shared" si="9"/>
        <v>74</v>
      </c>
      <c r="B82" s="112">
        <v>41</v>
      </c>
      <c r="C82" s="105"/>
      <c r="D82" s="105"/>
      <c r="E82" s="129" t="s">
        <v>119</v>
      </c>
      <c r="F82" s="130" t="s">
        <v>383</v>
      </c>
      <c r="G82" s="110">
        <v>0</v>
      </c>
      <c r="H82" s="117">
        <v>14</v>
      </c>
      <c r="I82" s="126">
        <v>13</v>
      </c>
      <c r="J82" s="110"/>
      <c r="K82" s="110"/>
      <c r="L82" s="142"/>
    </row>
    <row r="83" spans="1:12" ht="12.75">
      <c r="A83" s="80">
        <f t="shared" si="9"/>
        <v>75</v>
      </c>
      <c r="B83" s="112">
        <v>41</v>
      </c>
      <c r="C83" s="105"/>
      <c r="D83" s="105"/>
      <c r="E83" s="129" t="s">
        <v>180</v>
      </c>
      <c r="F83" s="130" t="s">
        <v>496</v>
      </c>
      <c r="G83" s="110">
        <v>0</v>
      </c>
      <c r="H83" s="117">
        <v>0.3</v>
      </c>
      <c r="I83" s="117">
        <v>0.05</v>
      </c>
      <c r="J83" s="110"/>
      <c r="K83" s="110"/>
      <c r="L83" s="142"/>
    </row>
    <row r="84" spans="1:12" ht="12.75">
      <c r="A84" s="80">
        <f t="shared" si="9"/>
        <v>76</v>
      </c>
      <c r="B84" s="112">
        <v>41</v>
      </c>
      <c r="C84" s="105"/>
      <c r="D84" s="105"/>
      <c r="E84" s="129" t="s">
        <v>248</v>
      </c>
      <c r="F84" s="130" t="s">
        <v>501</v>
      </c>
      <c r="G84" s="110">
        <v>0</v>
      </c>
      <c r="H84" s="117">
        <v>0.4</v>
      </c>
      <c r="I84" s="117">
        <v>0.15</v>
      </c>
      <c r="J84" s="110"/>
      <c r="K84" s="110"/>
      <c r="L84" s="142"/>
    </row>
    <row r="85" spans="1:12" ht="12.75">
      <c r="A85" s="80">
        <f t="shared" si="9"/>
        <v>77</v>
      </c>
      <c r="B85" s="112">
        <v>41</v>
      </c>
      <c r="C85" s="105"/>
      <c r="D85" s="105"/>
      <c r="E85" s="105" t="s">
        <v>119</v>
      </c>
      <c r="F85" s="130" t="s">
        <v>287</v>
      </c>
      <c r="G85" s="110">
        <v>0</v>
      </c>
      <c r="H85" s="117">
        <v>0.2</v>
      </c>
      <c r="I85" s="117">
        <v>0.22</v>
      </c>
      <c r="J85" s="110"/>
      <c r="K85" s="110"/>
      <c r="L85" s="142"/>
    </row>
    <row r="86" spans="1:12" ht="12.75">
      <c r="A86" s="80">
        <f t="shared" si="9"/>
        <v>78</v>
      </c>
      <c r="B86" s="112"/>
      <c r="C86" s="106"/>
      <c r="D86" s="106" t="s">
        <v>137</v>
      </c>
      <c r="E86" s="395" t="s">
        <v>512</v>
      </c>
      <c r="F86" s="395"/>
      <c r="G86" s="108">
        <f>SUM(G87+G91)</f>
        <v>0</v>
      </c>
      <c r="H86" s="108">
        <f>SUM(H87:H90)</f>
        <v>6.1000000000000005</v>
      </c>
      <c r="I86" s="108">
        <f>SUM(I87:I90)</f>
        <v>4.1499999999999995</v>
      </c>
      <c r="J86" s="139">
        <f>SUM(J87:J89)</f>
        <v>0</v>
      </c>
      <c r="K86" s="108">
        <f>SUM(K87:K89)</f>
        <v>0</v>
      </c>
      <c r="L86" s="139">
        <f>SUM(L87:L89)</f>
        <v>0</v>
      </c>
    </row>
    <row r="87" spans="1:12" ht="12.75">
      <c r="A87" s="80">
        <f t="shared" si="9"/>
        <v>79</v>
      </c>
      <c r="B87" s="112">
        <v>41</v>
      </c>
      <c r="C87" s="105"/>
      <c r="D87" s="105"/>
      <c r="E87" s="105" t="s">
        <v>169</v>
      </c>
      <c r="F87" s="109" t="s">
        <v>313</v>
      </c>
      <c r="G87" s="110">
        <v>0</v>
      </c>
      <c r="H87" s="117">
        <v>3.9</v>
      </c>
      <c r="I87" s="117">
        <v>3.9</v>
      </c>
      <c r="J87" s="110"/>
      <c r="K87" s="110"/>
      <c r="L87" s="142"/>
    </row>
    <row r="88" spans="1:12" ht="12.75">
      <c r="A88" s="80">
        <f t="shared" si="9"/>
        <v>80</v>
      </c>
      <c r="B88" s="112">
        <v>41</v>
      </c>
      <c r="C88" s="105"/>
      <c r="D88" s="105"/>
      <c r="E88" s="129" t="s">
        <v>180</v>
      </c>
      <c r="F88" s="130" t="s">
        <v>496</v>
      </c>
      <c r="G88" s="110">
        <v>0</v>
      </c>
      <c r="H88" s="117">
        <v>1.5</v>
      </c>
      <c r="I88" s="117">
        <v>0.1</v>
      </c>
      <c r="J88" s="110"/>
      <c r="K88" s="110"/>
      <c r="L88" s="142"/>
    </row>
    <row r="89" spans="1:12" ht="12.75">
      <c r="A89" s="80">
        <f t="shared" si="9"/>
        <v>81</v>
      </c>
      <c r="B89" s="112">
        <v>41</v>
      </c>
      <c r="C89" s="105"/>
      <c r="D89" s="105"/>
      <c r="E89" s="129" t="s">
        <v>248</v>
      </c>
      <c r="F89" s="130" t="s">
        <v>501</v>
      </c>
      <c r="G89" s="110">
        <v>0</v>
      </c>
      <c r="H89" s="117">
        <v>0.4</v>
      </c>
      <c r="I89" s="117">
        <v>0.05</v>
      </c>
      <c r="J89" s="110"/>
      <c r="K89" s="110"/>
      <c r="L89" s="142"/>
    </row>
    <row r="90" spans="1:12" ht="12.75">
      <c r="A90" s="80">
        <f t="shared" si="9"/>
        <v>82</v>
      </c>
      <c r="B90" s="112">
        <v>41</v>
      </c>
      <c r="C90" s="105"/>
      <c r="D90" s="105"/>
      <c r="E90" s="105" t="s">
        <v>119</v>
      </c>
      <c r="F90" s="130" t="s">
        <v>287</v>
      </c>
      <c r="G90" s="110">
        <v>0</v>
      </c>
      <c r="H90" s="117">
        <v>0.3</v>
      </c>
      <c r="I90" s="117">
        <v>0.1</v>
      </c>
      <c r="J90" s="110"/>
      <c r="K90" s="110"/>
      <c r="L90" s="142"/>
    </row>
    <row r="91" spans="1:12" ht="12.75">
      <c r="A91" s="80">
        <f t="shared" si="9"/>
        <v>83</v>
      </c>
      <c r="B91" s="112"/>
      <c r="C91" s="106"/>
      <c r="D91" s="106" t="s">
        <v>137</v>
      </c>
      <c r="E91" s="395" t="s">
        <v>513</v>
      </c>
      <c r="F91" s="395"/>
      <c r="G91" s="108">
        <f>SUM(G92+G96)</f>
        <v>0</v>
      </c>
      <c r="H91" s="108">
        <f>SUM(H92:H96)</f>
        <v>4.2</v>
      </c>
      <c r="I91" s="108">
        <f>SUM(I92:I96)</f>
        <v>4.1</v>
      </c>
      <c r="J91" s="139">
        <f>SUM(J92:J94)</f>
        <v>0</v>
      </c>
      <c r="K91" s="108">
        <f>SUM(K92:K94)</f>
        <v>0</v>
      </c>
      <c r="L91" s="139">
        <f>SUM(L92:L94)</f>
        <v>0</v>
      </c>
    </row>
    <row r="92" spans="1:12" ht="12.75">
      <c r="A92" s="80">
        <f t="shared" si="9"/>
        <v>84</v>
      </c>
      <c r="B92" s="112">
        <v>41</v>
      </c>
      <c r="C92" s="105"/>
      <c r="D92" s="105"/>
      <c r="E92" s="105" t="s">
        <v>169</v>
      </c>
      <c r="F92" s="109" t="s">
        <v>271</v>
      </c>
      <c r="G92" s="110">
        <v>0</v>
      </c>
      <c r="H92" s="117">
        <v>1.8</v>
      </c>
      <c r="I92" s="117">
        <v>1.8</v>
      </c>
      <c r="J92" s="110"/>
      <c r="K92" s="110"/>
      <c r="L92" s="142"/>
    </row>
    <row r="93" spans="1:12" ht="12.75">
      <c r="A93" s="80">
        <f t="shared" si="9"/>
        <v>85</v>
      </c>
      <c r="B93" s="112">
        <v>41</v>
      </c>
      <c r="C93" s="105"/>
      <c r="D93" s="105"/>
      <c r="E93" s="105" t="s">
        <v>172</v>
      </c>
      <c r="F93" s="109" t="s">
        <v>314</v>
      </c>
      <c r="G93" s="110">
        <v>0</v>
      </c>
      <c r="H93" s="117">
        <v>0.9</v>
      </c>
      <c r="I93" s="117">
        <v>1</v>
      </c>
      <c r="J93" s="110"/>
      <c r="K93" s="110"/>
      <c r="L93" s="142"/>
    </row>
    <row r="94" spans="1:12" ht="12.75">
      <c r="A94" s="80">
        <f t="shared" si="9"/>
        <v>86</v>
      </c>
      <c r="B94" s="112">
        <v>41</v>
      </c>
      <c r="C94" s="105"/>
      <c r="D94" s="105"/>
      <c r="E94" s="129" t="s">
        <v>180</v>
      </c>
      <c r="F94" s="130" t="s">
        <v>496</v>
      </c>
      <c r="G94" s="110">
        <v>0</v>
      </c>
      <c r="H94" s="117">
        <v>1.3</v>
      </c>
      <c r="I94" s="117">
        <v>1.2</v>
      </c>
      <c r="J94" s="110"/>
      <c r="K94" s="110"/>
      <c r="L94" s="142"/>
    </row>
    <row r="95" spans="1:12" ht="12.75">
      <c r="A95" s="80">
        <f t="shared" si="9"/>
        <v>87</v>
      </c>
      <c r="B95" s="112">
        <v>41</v>
      </c>
      <c r="C95" s="105"/>
      <c r="D95" s="105"/>
      <c r="E95" s="129" t="s">
        <v>248</v>
      </c>
      <c r="F95" s="130" t="s">
        <v>501</v>
      </c>
      <c r="G95" s="110">
        <v>0</v>
      </c>
      <c r="H95" s="117">
        <v>0.2</v>
      </c>
      <c r="I95" s="117">
        <v>0.05</v>
      </c>
      <c r="J95" s="110"/>
      <c r="K95" s="110"/>
      <c r="L95" s="142"/>
    </row>
    <row r="96" spans="1:12" ht="12.75">
      <c r="A96" s="80">
        <f t="shared" si="9"/>
        <v>88</v>
      </c>
      <c r="B96" s="112">
        <v>41</v>
      </c>
      <c r="C96" s="105"/>
      <c r="D96" s="105"/>
      <c r="E96" s="105" t="s">
        <v>119</v>
      </c>
      <c r="F96" s="130" t="s">
        <v>287</v>
      </c>
      <c r="G96" s="110">
        <v>0</v>
      </c>
      <c r="H96" s="117">
        <v>0</v>
      </c>
      <c r="I96" s="117">
        <v>0.05</v>
      </c>
      <c r="J96" s="110"/>
      <c r="K96" s="110"/>
      <c r="L96" s="142"/>
    </row>
    <row r="97" spans="1:12" ht="12.75">
      <c r="A97" s="80">
        <f t="shared" si="9"/>
        <v>89</v>
      </c>
      <c r="B97" s="112"/>
      <c r="C97" s="106"/>
      <c r="D97" s="106" t="s">
        <v>137</v>
      </c>
      <c r="E97" s="395" t="s">
        <v>514</v>
      </c>
      <c r="F97" s="395"/>
      <c r="G97" s="108">
        <f>SUM(G98+G102)</f>
        <v>0</v>
      </c>
      <c r="H97" s="108">
        <f>SUM(H98:H102)</f>
        <v>1.2</v>
      </c>
      <c r="I97" s="108">
        <f>SUM(I98:I102)</f>
        <v>0.7000000000000001</v>
      </c>
      <c r="J97" s="139">
        <f>SUM(J98:J100)</f>
        <v>0</v>
      </c>
      <c r="K97" s="108">
        <f>SUM(K98:K100)</f>
        <v>0</v>
      </c>
      <c r="L97" s="139">
        <f>SUM(L98:L100)</f>
        <v>0</v>
      </c>
    </row>
    <row r="98" spans="1:12" ht="12.75">
      <c r="A98" s="80">
        <f t="shared" si="9"/>
        <v>90</v>
      </c>
      <c r="B98" s="112">
        <v>41</v>
      </c>
      <c r="C98" s="105"/>
      <c r="D98" s="105"/>
      <c r="E98" s="105" t="s">
        <v>169</v>
      </c>
      <c r="F98" s="109" t="s">
        <v>313</v>
      </c>
      <c r="G98" s="110">
        <v>0</v>
      </c>
      <c r="H98" s="117">
        <v>0</v>
      </c>
      <c r="I98" s="117">
        <v>0</v>
      </c>
      <c r="J98" s="142"/>
      <c r="K98" s="110"/>
      <c r="L98" s="142"/>
    </row>
    <row r="99" spans="1:12" ht="12.75">
      <c r="A99" s="80">
        <f t="shared" si="9"/>
        <v>91</v>
      </c>
      <c r="B99" s="112">
        <v>41</v>
      </c>
      <c r="C99" s="105"/>
      <c r="D99" s="105"/>
      <c r="E99" s="105" t="s">
        <v>172</v>
      </c>
      <c r="F99" s="109" t="s">
        <v>314</v>
      </c>
      <c r="G99" s="110">
        <v>0</v>
      </c>
      <c r="H99" s="117">
        <v>0</v>
      </c>
      <c r="I99" s="117">
        <v>0.2</v>
      </c>
      <c r="J99" s="142"/>
      <c r="K99" s="110"/>
      <c r="L99" s="142"/>
    </row>
    <row r="100" spans="1:12" ht="12.75">
      <c r="A100" s="80">
        <f t="shared" si="9"/>
        <v>92</v>
      </c>
      <c r="B100" s="112">
        <v>41</v>
      </c>
      <c r="C100" s="105"/>
      <c r="D100" s="105"/>
      <c r="E100" s="129" t="s">
        <v>180</v>
      </c>
      <c r="F100" s="130" t="s">
        <v>496</v>
      </c>
      <c r="G100" s="110">
        <v>0</v>
      </c>
      <c r="H100" s="117">
        <v>0.5</v>
      </c>
      <c r="I100" s="117">
        <v>0.2</v>
      </c>
      <c r="J100" s="142"/>
      <c r="K100" s="110"/>
      <c r="L100" s="142"/>
    </row>
    <row r="101" spans="1:12" ht="12.75">
      <c r="A101" s="80">
        <f t="shared" si="9"/>
        <v>93</v>
      </c>
      <c r="B101" s="112">
        <v>41</v>
      </c>
      <c r="C101" s="105"/>
      <c r="D101" s="105"/>
      <c r="E101" s="129" t="s">
        <v>248</v>
      </c>
      <c r="F101" s="130" t="s">
        <v>501</v>
      </c>
      <c r="G101" s="110">
        <v>0</v>
      </c>
      <c r="H101" s="117">
        <v>0.4</v>
      </c>
      <c r="I101" s="117">
        <v>0.2</v>
      </c>
      <c r="J101" s="142"/>
      <c r="K101" s="110"/>
      <c r="L101" s="142"/>
    </row>
    <row r="102" spans="1:12" ht="12.75">
      <c r="A102" s="80">
        <f t="shared" si="9"/>
        <v>94</v>
      </c>
      <c r="B102" s="112">
        <v>41</v>
      </c>
      <c r="C102" s="105"/>
      <c r="D102" s="105"/>
      <c r="E102" s="105" t="s">
        <v>119</v>
      </c>
      <c r="F102" s="130" t="s">
        <v>287</v>
      </c>
      <c r="G102" s="110">
        <v>0</v>
      </c>
      <c r="H102" s="117">
        <v>0.3</v>
      </c>
      <c r="I102" s="117">
        <v>0.1</v>
      </c>
      <c r="J102" s="142"/>
      <c r="K102" s="110"/>
      <c r="L102" s="142"/>
    </row>
    <row r="103" spans="1:12" ht="12.75">
      <c r="A103" s="80">
        <f t="shared" si="9"/>
        <v>95</v>
      </c>
      <c r="B103" s="112"/>
      <c r="C103" s="106"/>
      <c r="D103" s="106" t="s">
        <v>137</v>
      </c>
      <c r="E103" s="395" t="s">
        <v>515</v>
      </c>
      <c r="F103" s="395"/>
      <c r="G103" s="108">
        <f>SUM(G104+G108)</f>
        <v>0</v>
      </c>
      <c r="H103" s="108">
        <f>SUM(H104:H105)</f>
        <v>0.5</v>
      </c>
      <c r="I103" s="108">
        <f>SUM(I104:I105)</f>
        <v>0.5</v>
      </c>
      <c r="J103" s="139">
        <f>SUM(J104:J106)</f>
        <v>0</v>
      </c>
      <c r="K103" s="108">
        <f>SUM(K104:K106)</f>
        <v>0</v>
      </c>
      <c r="L103" s="139">
        <f>SUM(L104:L106)</f>
        <v>0</v>
      </c>
    </row>
    <row r="104" spans="1:12" ht="12.75">
      <c r="A104" s="80">
        <f t="shared" si="9"/>
        <v>96</v>
      </c>
      <c r="B104" s="112">
        <v>41</v>
      </c>
      <c r="C104" s="105"/>
      <c r="D104" s="105"/>
      <c r="E104" s="105" t="s">
        <v>169</v>
      </c>
      <c r="F104" s="109" t="s">
        <v>271</v>
      </c>
      <c r="G104" s="110">
        <v>0</v>
      </c>
      <c r="H104" s="117">
        <v>0.5</v>
      </c>
      <c r="I104" s="117">
        <v>0.4</v>
      </c>
      <c r="J104" s="142"/>
      <c r="K104" s="110"/>
      <c r="L104" s="142"/>
    </row>
    <row r="105" spans="1:12" ht="12.75">
      <c r="A105" s="80">
        <f t="shared" si="9"/>
        <v>97</v>
      </c>
      <c r="B105" s="112">
        <v>41</v>
      </c>
      <c r="C105" s="105"/>
      <c r="D105" s="105"/>
      <c r="E105" s="129" t="s">
        <v>180</v>
      </c>
      <c r="F105" s="130" t="s">
        <v>496</v>
      </c>
      <c r="G105" s="110">
        <v>0</v>
      </c>
      <c r="H105" s="117">
        <v>0</v>
      </c>
      <c r="I105" s="117">
        <v>0.1</v>
      </c>
      <c r="J105" s="142"/>
      <c r="K105" s="110"/>
      <c r="L105" s="142"/>
    </row>
    <row r="106" spans="1:12" ht="12.75">
      <c r="A106" s="80">
        <f aca="true" t="shared" si="10" ref="A106:A123">1+A105</f>
        <v>98</v>
      </c>
      <c r="B106" s="112"/>
      <c r="C106" s="106"/>
      <c r="D106" s="106" t="s">
        <v>137</v>
      </c>
      <c r="E106" s="395" t="s">
        <v>516</v>
      </c>
      <c r="F106" s="395"/>
      <c r="G106" s="108">
        <f>SUM(G107+G111)</f>
        <v>0</v>
      </c>
      <c r="H106" s="108">
        <f>SUM(H107)</f>
        <v>0.3</v>
      </c>
      <c r="I106" s="108">
        <f>SUM(I107)</f>
        <v>0.1</v>
      </c>
      <c r="J106" s="139">
        <f>SUM(J107:J109)</f>
        <v>0</v>
      </c>
      <c r="K106" s="108">
        <f>SUM(K107:K109)</f>
        <v>0</v>
      </c>
      <c r="L106" s="139">
        <f>SUM(L107:L109)</f>
        <v>0</v>
      </c>
    </row>
    <row r="107" spans="1:12" ht="12.75">
      <c r="A107" s="80">
        <f t="shared" si="10"/>
        <v>99</v>
      </c>
      <c r="B107" s="112">
        <v>41</v>
      </c>
      <c r="C107" s="105"/>
      <c r="D107" s="105"/>
      <c r="E107" s="105" t="s">
        <v>169</v>
      </c>
      <c r="F107" s="109" t="s">
        <v>271</v>
      </c>
      <c r="G107" s="110">
        <v>0</v>
      </c>
      <c r="H107" s="117">
        <v>0.3</v>
      </c>
      <c r="I107" s="117">
        <v>0.1</v>
      </c>
      <c r="J107" s="142"/>
      <c r="K107" s="110"/>
      <c r="L107" s="142"/>
    </row>
    <row r="108" spans="1:12" ht="12.75">
      <c r="A108" s="80">
        <f t="shared" si="10"/>
        <v>100</v>
      </c>
      <c r="B108" s="112"/>
      <c r="C108" s="106"/>
      <c r="D108" s="106" t="s">
        <v>137</v>
      </c>
      <c r="E108" s="395" t="s">
        <v>517</v>
      </c>
      <c r="F108" s="395"/>
      <c r="G108" s="108">
        <f>SUM(G109+G113)</f>
        <v>0</v>
      </c>
      <c r="H108" s="108">
        <f>SUM(H109)</f>
        <v>2.2</v>
      </c>
      <c r="I108" s="108">
        <f>SUM(I109)</f>
        <v>2.2</v>
      </c>
      <c r="J108" s="139">
        <f>SUM(J109:J111)</f>
        <v>0</v>
      </c>
      <c r="K108" s="108">
        <f>SUM(K109:K111)</f>
        <v>0</v>
      </c>
      <c r="L108" s="139">
        <f>SUM(L109:L111)</f>
        <v>0</v>
      </c>
    </row>
    <row r="109" spans="1:12" ht="12.75">
      <c r="A109" s="80">
        <f t="shared" si="10"/>
        <v>101</v>
      </c>
      <c r="B109" s="112">
        <v>41</v>
      </c>
      <c r="C109" s="105"/>
      <c r="D109" s="105"/>
      <c r="E109" s="105" t="s">
        <v>169</v>
      </c>
      <c r="F109" s="109" t="s">
        <v>271</v>
      </c>
      <c r="G109" s="110">
        <v>0</v>
      </c>
      <c r="H109" s="117">
        <v>2.2</v>
      </c>
      <c r="I109" s="117">
        <v>2.2</v>
      </c>
      <c r="J109" s="142"/>
      <c r="K109" s="110"/>
      <c r="L109" s="142"/>
    </row>
    <row r="110" spans="1:12" ht="12.75">
      <c r="A110" s="80">
        <f t="shared" si="10"/>
        <v>102</v>
      </c>
      <c r="B110" s="112"/>
      <c r="C110" s="106"/>
      <c r="D110" s="106" t="s">
        <v>137</v>
      </c>
      <c r="E110" s="395" t="s">
        <v>518</v>
      </c>
      <c r="F110" s="395"/>
      <c r="G110" s="108">
        <f>SUM(G111+G115)</f>
        <v>0</v>
      </c>
      <c r="H110" s="108">
        <f>SUM(H111)</f>
        <v>1</v>
      </c>
      <c r="I110" s="108">
        <f>SUM(I111)</f>
        <v>1</v>
      </c>
      <c r="J110" s="139">
        <f>SUM(J111:J113)</f>
        <v>0</v>
      </c>
      <c r="K110" s="108">
        <f>SUM(K111:K113)</f>
        <v>0</v>
      </c>
      <c r="L110" s="139">
        <f>SUM(L111:L113)</f>
        <v>0</v>
      </c>
    </row>
    <row r="111" spans="1:12" ht="12.75">
      <c r="A111" s="80">
        <f t="shared" si="10"/>
        <v>103</v>
      </c>
      <c r="B111" s="112"/>
      <c r="C111" s="105"/>
      <c r="D111" s="105"/>
      <c r="E111" s="105" t="s">
        <v>172</v>
      </c>
      <c r="F111" s="109" t="s">
        <v>314</v>
      </c>
      <c r="G111" s="110">
        <v>0</v>
      </c>
      <c r="H111" s="117">
        <v>1</v>
      </c>
      <c r="I111" s="117">
        <v>1</v>
      </c>
      <c r="J111" s="142"/>
      <c r="K111" s="110"/>
      <c r="L111" s="142"/>
    </row>
    <row r="112" spans="1:12" ht="12.75">
      <c r="A112" s="80">
        <f t="shared" si="10"/>
        <v>104</v>
      </c>
      <c r="B112" s="112"/>
      <c r="C112" s="106"/>
      <c r="D112" s="106" t="s">
        <v>137</v>
      </c>
      <c r="E112" s="395" t="s">
        <v>519</v>
      </c>
      <c r="F112" s="395"/>
      <c r="G112" s="108">
        <f>SUM(G113+G117)</f>
        <v>0</v>
      </c>
      <c r="H112" s="108">
        <f>SUM(H113:H114)</f>
        <v>3</v>
      </c>
      <c r="I112" s="108">
        <f>SUM(I113:I114)</f>
        <v>3</v>
      </c>
      <c r="J112" s="139">
        <f>SUM(J113:J115)</f>
        <v>0</v>
      </c>
      <c r="K112" s="108">
        <f>SUM(K113:K115)</f>
        <v>0</v>
      </c>
      <c r="L112" s="139">
        <f>SUM(L113:L115)</f>
        <v>0</v>
      </c>
    </row>
    <row r="113" spans="1:12" ht="12.75">
      <c r="A113" s="80">
        <f t="shared" si="10"/>
        <v>105</v>
      </c>
      <c r="B113" s="112">
        <v>41</v>
      </c>
      <c r="C113" s="105"/>
      <c r="D113" s="105"/>
      <c r="E113" s="105" t="s">
        <v>169</v>
      </c>
      <c r="F113" s="109" t="s">
        <v>271</v>
      </c>
      <c r="G113" s="110">
        <v>0</v>
      </c>
      <c r="H113" s="117">
        <v>2.5</v>
      </c>
      <c r="I113" s="117">
        <v>2.6</v>
      </c>
      <c r="J113" s="142"/>
      <c r="K113" s="110"/>
      <c r="L113" s="142"/>
    </row>
    <row r="114" spans="1:12" ht="12.75">
      <c r="A114" s="80">
        <f t="shared" si="10"/>
        <v>106</v>
      </c>
      <c r="B114" s="112">
        <v>41</v>
      </c>
      <c r="C114" s="105"/>
      <c r="D114" s="105"/>
      <c r="E114" s="129" t="s">
        <v>180</v>
      </c>
      <c r="F114" s="130" t="s">
        <v>520</v>
      </c>
      <c r="G114" s="110">
        <v>0</v>
      </c>
      <c r="H114" s="117">
        <v>0.5</v>
      </c>
      <c r="I114" s="117">
        <v>0.4</v>
      </c>
      <c r="J114" s="142"/>
      <c r="K114" s="110"/>
      <c r="L114" s="142"/>
    </row>
    <row r="115" spans="1:12" ht="12.75">
      <c r="A115" s="80">
        <f t="shared" si="10"/>
        <v>107</v>
      </c>
      <c r="B115" s="112"/>
      <c r="C115" s="106"/>
      <c r="D115" s="106" t="s">
        <v>137</v>
      </c>
      <c r="E115" s="395" t="s">
        <v>521</v>
      </c>
      <c r="F115" s="395"/>
      <c r="G115" s="108">
        <f>SUM(G116+G120)</f>
        <v>0</v>
      </c>
      <c r="H115" s="108">
        <f>SUM(H116:H117)</f>
        <v>3.1</v>
      </c>
      <c r="I115" s="108">
        <f>SUM(I116:I117)</f>
        <v>0.15</v>
      </c>
      <c r="J115" s="139">
        <f>SUM(J116:J118)</f>
        <v>0</v>
      </c>
      <c r="K115" s="108">
        <f>SUM(K116:K118)</f>
        <v>0</v>
      </c>
      <c r="L115" s="139">
        <f>SUM(L116:L118)</f>
        <v>0</v>
      </c>
    </row>
    <row r="116" spans="1:12" ht="12.75">
      <c r="A116" s="80">
        <f t="shared" si="10"/>
        <v>108</v>
      </c>
      <c r="B116" s="112">
        <v>41</v>
      </c>
      <c r="C116" s="105"/>
      <c r="D116" s="105"/>
      <c r="E116" s="105" t="s">
        <v>169</v>
      </c>
      <c r="F116" s="109" t="s">
        <v>271</v>
      </c>
      <c r="G116" s="110">
        <v>0</v>
      </c>
      <c r="H116" s="117">
        <v>1.6</v>
      </c>
      <c r="I116" s="117">
        <v>0.15</v>
      </c>
      <c r="J116" s="110"/>
      <c r="K116" s="110"/>
      <c r="L116" s="142"/>
    </row>
    <row r="117" spans="1:12" ht="12.75">
      <c r="A117" s="80">
        <f t="shared" si="10"/>
        <v>109</v>
      </c>
      <c r="B117" s="112">
        <v>41</v>
      </c>
      <c r="C117" s="105"/>
      <c r="D117" s="105"/>
      <c r="E117" s="105" t="s">
        <v>172</v>
      </c>
      <c r="F117" s="109" t="s">
        <v>314</v>
      </c>
      <c r="G117" s="110">
        <v>0</v>
      </c>
      <c r="H117" s="117">
        <v>1.5</v>
      </c>
      <c r="I117" s="117">
        <v>0</v>
      </c>
      <c r="J117" s="110"/>
      <c r="K117" s="110"/>
      <c r="L117" s="142"/>
    </row>
    <row r="118" spans="1:12" ht="12.75">
      <c r="A118" s="80">
        <f t="shared" si="10"/>
        <v>110</v>
      </c>
      <c r="B118" s="112"/>
      <c r="C118" s="106"/>
      <c r="D118" s="106" t="s">
        <v>117</v>
      </c>
      <c r="E118" s="395" t="s">
        <v>522</v>
      </c>
      <c r="F118" s="395"/>
      <c r="G118" s="108">
        <f aca="true" t="shared" si="11" ref="G118:L118">SUM(G119:G120)</f>
        <v>0</v>
      </c>
      <c r="H118" s="108">
        <f t="shared" si="11"/>
        <v>15.5</v>
      </c>
      <c r="I118" s="108">
        <f t="shared" si="11"/>
        <v>15.5</v>
      </c>
      <c r="J118" s="108">
        <f t="shared" si="11"/>
        <v>0</v>
      </c>
      <c r="K118" s="108">
        <f t="shared" si="11"/>
        <v>0</v>
      </c>
      <c r="L118" s="139">
        <f t="shared" si="11"/>
        <v>0</v>
      </c>
    </row>
    <row r="119" spans="1:12" ht="12.75">
      <c r="A119" s="80">
        <f t="shared" si="10"/>
        <v>111</v>
      </c>
      <c r="B119" s="112">
        <v>41</v>
      </c>
      <c r="C119" s="113"/>
      <c r="D119" s="113"/>
      <c r="E119" s="105" t="s">
        <v>119</v>
      </c>
      <c r="F119" s="109" t="s">
        <v>523</v>
      </c>
      <c r="G119" s="117">
        <v>0</v>
      </c>
      <c r="H119" s="117">
        <v>3</v>
      </c>
      <c r="I119" s="117">
        <v>3</v>
      </c>
      <c r="J119" s="117">
        <v>0</v>
      </c>
      <c r="K119" s="117">
        <v>0</v>
      </c>
      <c r="L119" s="152">
        <v>0</v>
      </c>
    </row>
    <row r="120" spans="1:12" ht="12.75">
      <c r="A120" s="80">
        <f t="shared" si="10"/>
        <v>112</v>
      </c>
      <c r="B120" s="112">
        <v>43</v>
      </c>
      <c r="C120" s="260"/>
      <c r="D120" s="260"/>
      <c r="E120" s="105" t="s">
        <v>119</v>
      </c>
      <c r="F120" s="109" t="s">
        <v>121</v>
      </c>
      <c r="G120" s="261">
        <f>SUM(G121:G126)</f>
        <v>0</v>
      </c>
      <c r="H120" s="261">
        <v>12.5</v>
      </c>
      <c r="I120" s="261">
        <v>12.5</v>
      </c>
      <c r="J120" s="261">
        <f>SUM(J121:J126)</f>
        <v>0</v>
      </c>
      <c r="K120" s="261">
        <f>SUM(K121:K126)</f>
        <v>0</v>
      </c>
      <c r="L120" s="262">
        <f>SUM(L121:L126)</f>
        <v>0</v>
      </c>
    </row>
    <row r="121" spans="1:12" s="259" customFormat="1" ht="12.75">
      <c r="A121" s="80">
        <f t="shared" si="10"/>
        <v>113</v>
      </c>
      <c r="B121" s="269"/>
      <c r="C121" s="122" t="s">
        <v>524</v>
      </c>
      <c r="D121" s="398" t="s">
        <v>525</v>
      </c>
      <c r="E121" s="398"/>
      <c r="F121" s="398"/>
      <c r="G121" s="123">
        <f aca="true" t="shared" si="12" ref="G121:L121">SUM(G122)</f>
        <v>0</v>
      </c>
      <c r="H121" s="123">
        <f t="shared" si="12"/>
        <v>29</v>
      </c>
      <c r="I121" s="123">
        <f t="shared" si="12"/>
        <v>31.137999999999998</v>
      </c>
      <c r="J121" s="123">
        <f t="shared" si="12"/>
        <v>0</v>
      </c>
      <c r="K121" s="123">
        <f t="shared" si="12"/>
        <v>0</v>
      </c>
      <c r="L121" s="151">
        <f t="shared" si="12"/>
        <v>0</v>
      </c>
    </row>
    <row r="122" spans="1:12" ht="12.75">
      <c r="A122" s="80">
        <f t="shared" si="10"/>
        <v>114</v>
      </c>
      <c r="B122" s="101"/>
      <c r="C122" s="105"/>
      <c r="D122" s="106" t="s">
        <v>526</v>
      </c>
      <c r="E122" s="395" t="s">
        <v>527</v>
      </c>
      <c r="F122" s="395"/>
      <c r="G122" s="108">
        <f>SUM(G126)</f>
        <v>0</v>
      </c>
      <c r="H122" s="108">
        <f>SUM(H123:H126)</f>
        <v>29</v>
      </c>
      <c r="I122" s="108">
        <f>SUM(I123:I126)</f>
        <v>31.137999999999998</v>
      </c>
      <c r="J122" s="108">
        <f>SUM(J126)</f>
        <v>0</v>
      </c>
      <c r="K122" s="108">
        <f>SUM(K126)</f>
        <v>0</v>
      </c>
      <c r="L122" s="139">
        <f>SUM(L126)</f>
        <v>0</v>
      </c>
    </row>
    <row r="123" spans="1:12" ht="12.75">
      <c r="A123" s="80">
        <f t="shared" si="10"/>
        <v>115</v>
      </c>
      <c r="B123" s="128">
        <v>41</v>
      </c>
      <c r="C123" s="129"/>
      <c r="D123" s="270"/>
      <c r="E123" s="270"/>
      <c r="F123" s="271" t="s">
        <v>528</v>
      </c>
      <c r="G123" s="272">
        <v>0</v>
      </c>
      <c r="H123" s="272">
        <v>0</v>
      </c>
      <c r="I123" s="272">
        <v>0.518</v>
      </c>
      <c r="J123" s="272"/>
      <c r="K123" s="272"/>
      <c r="L123" s="273"/>
    </row>
    <row r="124" spans="1:12" ht="12.75">
      <c r="A124" s="80"/>
      <c r="B124" s="128">
        <v>41</v>
      </c>
      <c r="C124" s="129"/>
      <c r="D124" s="270"/>
      <c r="E124" s="270" t="s">
        <v>169</v>
      </c>
      <c r="F124" s="271" t="s">
        <v>271</v>
      </c>
      <c r="G124" s="272"/>
      <c r="H124" s="272"/>
      <c r="I124" s="272">
        <v>0.6</v>
      </c>
      <c r="J124" s="272"/>
      <c r="K124" s="272"/>
      <c r="L124" s="273"/>
    </row>
    <row r="125" spans="1:12" ht="12.75">
      <c r="A125" s="80"/>
      <c r="B125" s="128">
        <v>41</v>
      </c>
      <c r="C125" s="129"/>
      <c r="D125" s="270"/>
      <c r="E125" s="270" t="s">
        <v>172</v>
      </c>
      <c r="F125" s="271" t="s">
        <v>314</v>
      </c>
      <c r="G125" s="272"/>
      <c r="H125" s="272"/>
      <c r="I125" s="272">
        <v>0.02</v>
      </c>
      <c r="J125" s="272"/>
      <c r="K125" s="272"/>
      <c r="L125" s="273"/>
    </row>
    <row r="126" spans="1:12" ht="12.75">
      <c r="A126" s="247" t="s">
        <v>529</v>
      </c>
      <c r="B126" s="112">
        <v>41</v>
      </c>
      <c r="C126" s="105"/>
      <c r="D126" s="105"/>
      <c r="E126" s="105"/>
      <c r="F126" s="109" t="s">
        <v>530</v>
      </c>
      <c r="G126" s="110">
        <v>0</v>
      </c>
      <c r="H126" s="117">
        <v>29</v>
      </c>
      <c r="I126" s="117">
        <v>30</v>
      </c>
      <c r="J126" s="110"/>
      <c r="K126" s="117"/>
      <c r="L126" s="152"/>
    </row>
  </sheetData>
  <sheetProtection selectLockedCells="1" selectUnlockedCells="1"/>
  <mergeCells count="41">
    <mergeCell ref="K6:K7"/>
    <mergeCell ref="L6:L7"/>
    <mergeCell ref="A2:K2"/>
    <mergeCell ref="A4:A7"/>
    <mergeCell ref="B4:B7"/>
    <mergeCell ref="C4:D7"/>
    <mergeCell ref="E4:F7"/>
    <mergeCell ref="G4:L4"/>
    <mergeCell ref="G5:I5"/>
    <mergeCell ref="J5:L5"/>
    <mergeCell ref="E10:F10"/>
    <mergeCell ref="E15:F15"/>
    <mergeCell ref="I6:I7"/>
    <mergeCell ref="J6:J7"/>
    <mergeCell ref="C8:F8"/>
    <mergeCell ref="D9:F9"/>
    <mergeCell ref="G6:G7"/>
    <mergeCell ref="H6:H7"/>
    <mergeCell ref="E22:F22"/>
    <mergeCell ref="E27:F27"/>
    <mergeCell ref="E34:F34"/>
    <mergeCell ref="E39:F39"/>
    <mergeCell ref="E45:F45"/>
    <mergeCell ref="E51:F51"/>
    <mergeCell ref="E110:F110"/>
    <mergeCell ref="E55:F55"/>
    <mergeCell ref="E61:F61"/>
    <mergeCell ref="E66:F66"/>
    <mergeCell ref="E73:F73"/>
    <mergeCell ref="E79:F79"/>
    <mergeCell ref="E86:F86"/>
    <mergeCell ref="E112:F112"/>
    <mergeCell ref="E115:F115"/>
    <mergeCell ref="E118:F118"/>
    <mergeCell ref="D121:F121"/>
    <mergeCell ref="E122:F122"/>
    <mergeCell ref="E91:F91"/>
    <mergeCell ref="E97:F97"/>
    <mergeCell ref="E103:F103"/>
    <mergeCell ref="E106:F106"/>
    <mergeCell ref="E108:F108"/>
  </mergeCells>
  <printOptions/>
  <pageMargins left="0.5902777777777778" right="0.39375" top="0" bottom="0" header="0.5118055555555555" footer="0.5118055555555555"/>
  <pageSetup horizontalDpi="300" verticalDpi="3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">
      <selection activeCell="L5" sqref="L5:L6"/>
    </sheetView>
  </sheetViews>
  <sheetFormatPr defaultColWidth="11.57421875" defaultRowHeight="12.75"/>
  <cols>
    <col min="1" max="1" width="4.28125" style="0" customWidth="1"/>
    <col min="2" max="2" width="3.421875" style="0" customWidth="1"/>
    <col min="3" max="3" width="3.8515625" style="0" customWidth="1"/>
    <col min="4" max="4" width="8.57421875" style="0" customWidth="1"/>
    <col min="5" max="5" width="7.00390625" style="0" customWidth="1"/>
    <col min="6" max="6" width="34.140625" style="0" customWidth="1"/>
    <col min="7" max="7" width="10.140625" style="255" customWidth="1"/>
    <col min="8" max="8" width="9.57421875" style="255" customWidth="1"/>
    <col min="9" max="9" width="10.421875" style="255" customWidth="1"/>
    <col min="10" max="10" width="10.28125" style="255" customWidth="1"/>
    <col min="11" max="11" width="9.7109375" style="255" customWidth="1"/>
    <col min="12" max="12" width="10.57421875" style="255" customWidth="1"/>
    <col min="13" max="13" width="2.140625" style="0" customWidth="1"/>
    <col min="14" max="16" width="11.57421875" style="0" customWidth="1"/>
    <col min="17" max="17" width="29.28125" style="0" customWidth="1"/>
    <col min="18" max="20" width="0" style="0" hidden="1" customWidth="1"/>
  </cols>
  <sheetData>
    <row r="1" spans="1:12" ht="20.25" customHeight="1">
      <c r="A1" s="419" t="s">
        <v>531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147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431"/>
      <c r="B3" s="431" t="s">
        <v>72</v>
      </c>
      <c r="C3" s="432" t="s">
        <v>73</v>
      </c>
      <c r="D3" s="432"/>
      <c r="E3" s="433" t="s">
        <v>74</v>
      </c>
      <c r="F3" s="433"/>
      <c r="G3" s="406" t="s">
        <v>75</v>
      </c>
      <c r="H3" s="406"/>
      <c r="I3" s="406"/>
      <c r="J3" s="406"/>
      <c r="K3" s="406"/>
      <c r="L3" s="406"/>
    </row>
    <row r="4" spans="1:12" ht="12.75">
      <c r="A4" s="431"/>
      <c r="B4" s="431"/>
      <c r="C4" s="431"/>
      <c r="D4" s="432"/>
      <c r="E4" s="433"/>
      <c r="F4" s="433"/>
      <c r="G4" s="430" t="s">
        <v>18</v>
      </c>
      <c r="H4" s="430"/>
      <c r="I4" s="430"/>
      <c r="J4" s="408" t="s">
        <v>25</v>
      </c>
      <c r="K4" s="408"/>
      <c r="L4" s="408"/>
    </row>
    <row r="5" spans="1:12" ht="12.75" customHeight="1">
      <c r="A5" s="431"/>
      <c r="B5" s="431"/>
      <c r="C5" s="431"/>
      <c r="D5" s="432"/>
      <c r="E5" s="433"/>
      <c r="F5" s="433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38.25" customHeight="1">
      <c r="A6" s="431"/>
      <c r="B6" s="431"/>
      <c r="C6" s="431"/>
      <c r="D6" s="432"/>
      <c r="E6" s="433"/>
      <c r="F6" s="433"/>
      <c r="G6" s="400"/>
      <c r="H6" s="400"/>
      <c r="I6" s="399"/>
      <c r="J6" s="400"/>
      <c r="K6" s="400"/>
      <c r="L6" s="399"/>
    </row>
    <row r="7" spans="1:12" ht="18.75" customHeight="1">
      <c r="A7" s="274"/>
      <c r="B7" s="275"/>
      <c r="C7" s="401" t="s">
        <v>532</v>
      </c>
      <c r="D7" s="401"/>
      <c r="E7" s="401"/>
      <c r="F7" s="401"/>
      <c r="G7" s="167">
        <f aca="true" t="shared" si="0" ref="G7:L7">G25+G9+G14+G18+G20+G22+G34</f>
        <v>81.6</v>
      </c>
      <c r="H7" s="242">
        <f t="shared" si="0"/>
        <v>109.7</v>
      </c>
      <c r="I7" s="242">
        <f t="shared" si="0"/>
        <v>73</v>
      </c>
      <c r="J7" s="168">
        <f t="shared" si="0"/>
        <v>1043.1</v>
      </c>
      <c r="K7" s="167">
        <f t="shared" si="0"/>
        <v>1105.5</v>
      </c>
      <c r="L7" s="167">
        <f t="shared" si="0"/>
        <v>26</v>
      </c>
    </row>
    <row r="8" spans="1:12" s="259" customFormat="1" ht="12.75">
      <c r="A8" s="201">
        <v>1</v>
      </c>
      <c r="B8" s="103"/>
      <c r="C8" s="102" t="s">
        <v>115</v>
      </c>
      <c r="D8" s="429" t="s">
        <v>533</v>
      </c>
      <c r="E8" s="429"/>
      <c r="F8" s="429"/>
      <c r="G8" s="171">
        <f>SUM(G9+G14+G18+G20+G22)</f>
        <v>52</v>
      </c>
      <c r="H8" s="171">
        <f>SUM(H9+H14+H18+H20+H22)</f>
        <v>73.7</v>
      </c>
      <c r="I8" s="172">
        <f>SUM(I9+I14+I18+I20+I22)</f>
        <v>42</v>
      </c>
      <c r="J8" s="276">
        <f>SUM(J9+J18+J20+J22)</f>
        <v>828.3</v>
      </c>
      <c r="K8" s="277">
        <f>SUM(K9+K18+K20+K22)</f>
        <v>1095.5</v>
      </c>
      <c r="L8" s="278">
        <f>SUM(L9+L18+L20+L22)</f>
        <v>16</v>
      </c>
    </row>
    <row r="9" spans="1:12" ht="12.75">
      <c r="A9" s="201">
        <f aca="true" t="shared" si="1" ref="A9:A37">1+A8</f>
        <v>2</v>
      </c>
      <c r="B9" s="113"/>
      <c r="C9" s="113"/>
      <c r="D9" s="106" t="s">
        <v>534</v>
      </c>
      <c r="E9" s="395" t="s">
        <v>535</v>
      </c>
      <c r="F9" s="395"/>
      <c r="G9" s="174">
        <f>SUM(G10:G13)</f>
        <v>51</v>
      </c>
      <c r="H9" s="174">
        <f>SUM(H10:H13)</f>
        <v>51</v>
      </c>
      <c r="I9" s="175">
        <f>SUM(I10:I13)</f>
        <v>40</v>
      </c>
      <c r="J9" s="279">
        <f>SUM(J10:J14)</f>
        <v>122.5</v>
      </c>
      <c r="K9" s="280">
        <f>SUM(K10:K14)</f>
        <v>94.5</v>
      </c>
      <c r="L9" s="281">
        <f>SUM(L10:L14)</f>
        <v>15</v>
      </c>
    </row>
    <row r="10" spans="1:12" ht="12.75">
      <c r="A10" s="201">
        <f t="shared" si="1"/>
        <v>3</v>
      </c>
      <c r="B10" s="113" t="s">
        <v>536</v>
      </c>
      <c r="C10" s="113"/>
      <c r="D10" s="113"/>
      <c r="E10" s="113" t="s">
        <v>169</v>
      </c>
      <c r="F10" s="124" t="s">
        <v>170</v>
      </c>
      <c r="G10" s="282">
        <v>33</v>
      </c>
      <c r="H10" s="176">
        <v>33</v>
      </c>
      <c r="I10" s="177">
        <v>30</v>
      </c>
      <c r="J10" s="283"/>
      <c r="K10" s="284"/>
      <c r="L10" s="285"/>
    </row>
    <row r="11" spans="1:12" ht="12.75">
      <c r="A11" s="201">
        <f t="shared" si="1"/>
        <v>4</v>
      </c>
      <c r="B11" s="113" t="s">
        <v>536</v>
      </c>
      <c r="C11" s="113"/>
      <c r="D11" s="113"/>
      <c r="E11" s="113" t="s">
        <v>248</v>
      </c>
      <c r="F11" s="124" t="s">
        <v>537</v>
      </c>
      <c r="G11" s="282">
        <v>18</v>
      </c>
      <c r="H11" s="176">
        <v>18</v>
      </c>
      <c r="I11" s="177">
        <v>10</v>
      </c>
      <c r="J11" s="283"/>
      <c r="K11" s="284"/>
      <c r="L11" s="285"/>
    </row>
    <row r="12" spans="1:20" ht="12.75">
      <c r="A12" s="201">
        <f t="shared" si="1"/>
        <v>5</v>
      </c>
      <c r="B12" s="113"/>
      <c r="C12" s="113"/>
      <c r="D12" s="113"/>
      <c r="E12" s="113" t="s">
        <v>326</v>
      </c>
      <c r="F12" s="124" t="s">
        <v>538</v>
      </c>
      <c r="G12" s="282"/>
      <c r="H12" s="282"/>
      <c r="I12" s="286"/>
      <c r="J12" s="283">
        <v>20.5</v>
      </c>
      <c r="K12" s="284">
        <v>0</v>
      </c>
      <c r="L12" s="285">
        <v>15</v>
      </c>
      <c r="N12" s="287"/>
      <c r="O12" s="288"/>
      <c r="P12" s="288"/>
      <c r="Q12" s="288"/>
      <c r="R12" s="288"/>
      <c r="S12" s="288"/>
      <c r="T12" s="288"/>
    </row>
    <row r="13" spans="1:20" ht="12.75">
      <c r="A13" s="201">
        <f t="shared" si="1"/>
        <v>6</v>
      </c>
      <c r="B13" s="113" t="s">
        <v>539</v>
      </c>
      <c r="C13" s="113"/>
      <c r="D13" s="113"/>
      <c r="E13" s="113" t="s">
        <v>326</v>
      </c>
      <c r="F13" s="124" t="s">
        <v>540</v>
      </c>
      <c r="G13" s="282"/>
      <c r="H13" s="282"/>
      <c r="I13" s="286"/>
      <c r="J13" s="283">
        <v>102</v>
      </c>
      <c r="K13" s="284">
        <v>94.5</v>
      </c>
      <c r="L13" s="285"/>
      <c r="N13" s="288"/>
      <c r="O13" s="288"/>
      <c r="P13" s="288"/>
      <c r="Q13" s="288"/>
      <c r="R13" s="288"/>
      <c r="S13" s="288"/>
      <c r="T13" s="288"/>
    </row>
    <row r="14" spans="1:20" ht="12.75">
      <c r="A14" s="201">
        <f t="shared" si="1"/>
        <v>7</v>
      </c>
      <c r="B14" s="113"/>
      <c r="C14" s="113"/>
      <c r="D14" s="106" t="s">
        <v>534</v>
      </c>
      <c r="E14" s="106"/>
      <c r="F14" s="107" t="s">
        <v>541</v>
      </c>
      <c r="G14" s="174">
        <f aca="true" t="shared" si="2" ref="G14:L14">SUM(G15:G17)</f>
        <v>1</v>
      </c>
      <c r="H14" s="174">
        <f t="shared" si="2"/>
        <v>1.7</v>
      </c>
      <c r="I14" s="175">
        <f t="shared" si="2"/>
        <v>2</v>
      </c>
      <c r="J14" s="279">
        <f t="shared" si="2"/>
        <v>0</v>
      </c>
      <c r="K14" s="280">
        <f t="shared" si="2"/>
        <v>0</v>
      </c>
      <c r="L14" s="281">
        <f t="shared" si="2"/>
        <v>0</v>
      </c>
      <c r="N14" s="288"/>
      <c r="O14" s="288"/>
      <c r="P14" s="288"/>
      <c r="Q14" s="288"/>
      <c r="R14" s="288"/>
      <c r="S14" s="288"/>
      <c r="T14" s="288"/>
    </row>
    <row r="15" spans="1:12" ht="12.75">
      <c r="A15" s="201">
        <f t="shared" si="1"/>
        <v>8</v>
      </c>
      <c r="B15" s="105" t="s">
        <v>536</v>
      </c>
      <c r="C15" s="105"/>
      <c r="D15" s="105"/>
      <c r="E15" s="105" t="s">
        <v>119</v>
      </c>
      <c r="F15" s="109" t="s">
        <v>542</v>
      </c>
      <c r="G15" s="176">
        <v>1</v>
      </c>
      <c r="H15" s="176">
        <v>1.2</v>
      </c>
      <c r="I15" s="177">
        <v>0.3</v>
      </c>
      <c r="J15" s="289"/>
      <c r="K15" s="290"/>
      <c r="L15" s="291"/>
    </row>
    <row r="16" spans="1:12" ht="12.75">
      <c r="A16" s="201">
        <f t="shared" si="1"/>
        <v>9</v>
      </c>
      <c r="B16" s="105" t="s">
        <v>536</v>
      </c>
      <c r="C16" s="105"/>
      <c r="D16" s="105"/>
      <c r="E16" s="105" t="s">
        <v>543</v>
      </c>
      <c r="F16" s="109" t="s">
        <v>544</v>
      </c>
      <c r="G16" s="176"/>
      <c r="H16" s="176"/>
      <c r="I16" s="177">
        <v>0.1</v>
      </c>
      <c r="J16" s="289">
        <v>0</v>
      </c>
      <c r="K16" s="284"/>
      <c r="L16" s="285"/>
    </row>
    <row r="17" spans="1:12" ht="12.75">
      <c r="A17" s="201">
        <f t="shared" si="1"/>
        <v>10</v>
      </c>
      <c r="B17" s="105"/>
      <c r="C17" s="105"/>
      <c r="D17" s="105"/>
      <c r="E17" s="105" t="s">
        <v>248</v>
      </c>
      <c r="F17" s="109" t="s">
        <v>545</v>
      </c>
      <c r="G17" s="176"/>
      <c r="H17" s="176">
        <v>0.5</v>
      </c>
      <c r="I17" s="177">
        <v>1.6</v>
      </c>
      <c r="J17" s="289"/>
      <c r="K17" s="284"/>
      <c r="L17" s="285"/>
    </row>
    <row r="18" spans="1:12" ht="12.75">
      <c r="A18" s="201">
        <f t="shared" si="1"/>
        <v>11</v>
      </c>
      <c r="B18" s="105"/>
      <c r="C18" s="105"/>
      <c r="D18" s="106" t="s">
        <v>117</v>
      </c>
      <c r="E18" s="395" t="s">
        <v>546</v>
      </c>
      <c r="F18" s="395"/>
      <c r="G18" s="174">
        <f aca="true" t="shared" si="3" ref="G18:L18">SUM(G19)</f>
        <v>0</v>
      </c>
      <c r="H18" s="174">
        <f t="shared" si="3"/>
        <v>0</v>
      </c>
      <c r="I18" s="175">
        <f t="shared" si="3"/>
        <v>0</v>
      </c>
      <c r="J18" s="279">
        <f t="shared" si="3"/>
        <v>5.3</v>
      </c>
      <c r="K18" s="280">
        <f t="shared" si="3"/>
        <v>1</v>
      </c>
      <c r="L18" s="281">
        <f t="shared" si="3"/>
        <v>1</v>
      </c>
    </row>
    <row r="19" spans="1:12" ht="12.75">
      <c r="A19" s="201">
        <f t="shared" si="1"/>
        <v>12</v>
      </c>
      <c r="B19" s="105"/>
      <c r="C19" s="105"/>
      <c r="D19" s="105"/>
      <c r="E19" s="105" t="s">
        <v>285</v>
      </c>
      <c r="F19" s="109" t="s">
        <v>547</v>
      </c>
      <c r="G19" s="176"/>
      <c r="H19" s="176"/>
      <c r="I19" s="177"/>
      <c r="J19" s="289">
        <v>5.3</v>
      </c>
      <c r="K19" s="290">
        <v>1</v>
      </c>
      <c r="L19" s="291">
        <v>1</v>
      </c>
    </row>
    <row r="20" spans="1:12" ht="12.75">
      <c r="A20" s="201">
        <f t="shared" si="1"/>
        <v>13</v>
      </c>
      <c r="B20" s="105"/>
      <c r="C20" s="105"/>
      <c r="D20" s="106" t="s">
        <v>548</v>
      </c>
      <c r="E20" s="395" t="s">
        <v>549</v>
      </c>
      <c r="F20" s="395"/>
      <c r="G20" s="174">
        <f aca="true" t="shared" si="4" ref="G20:L20">SUM(G21)</f>
        <v>0</v>
      </c>
      <c r="H20" s="174">
        <f t="shared" si="4"/>
        <v>0</v>
      </c>
      <c r="I20" s="175">
        <f t="shared" si="4"/>
        <v>0</v>
      </c>
      <c r="J20" s="279">
        <f t="shared" si="4"/>
        <v>0</v>
      </c>
      <c r="K20" s="280">
        <f t="shared" si="4"/>
        <v>0</v>
      </c>
      <c r="L20" s="281">
        <f t="shared" si="4"/>
        <v>0</v>
      </c>
    </row>
    <row r="21" spans="1:12" s="127" customFormat="1" ht="12.75">
      <c r="A21" s="201">
        <f t="shared" si="1"/>
        <v>14</v>
      </c>
      <c r="B21" s="113" t="s">
        <v>539</v>
      </c>
      <c r="C21" s="113"/>
      <c r="D21" s="113"/>
      <c r="E21" s="113" t="s">
        <v>550</v>
      </c>
      <c r="F21" s="124" t="s">
        <v>551</v>
      </c>
      <c r="G21" s="282"/>
      <c r="H21" s="282"/>
      <c r="I21" s="286"/>
      <c r="J21" s="283">
        <v>0</v>
      </c>
      <c r="K21" s="284"/>
      <c r="L21" s="285"/>
    </row>
    <row r="22" spans="1:20" s="127" customFormat="1" ht="12.75">
      <c r="A22" s="201">
        <f t="shared" si="1"/>
        <v>15</v>
      </c>
      <c r="B22" s="113"/>
      <c r="C22" s="113"/>
      <c r="D22" s="106" t="s">
        <v>552</v>
      </c>
      <c r="E22" s="395" t="s">
        <v>553</v>
      </c>
      <c r="F22" s="395"/>
      <c r="G22" s="175">
        <f aca="true" t="shared" si="5" ref="G22:L22">SUM(G23:G23)</f>
        <v>0</v>
      </c>
      <c r="H22" s="174">
        <f t="shared" si="5"/>
        <v>21</v>
      </c>
      <c r="I22" s="175">
        <f t="shared" si="5"/>
        <v>0</v>
      </c>
      <c r="J22" s="292">
        <f t="shared" si="5"/>
        <v>700.5</v>
      </c>
      <c r="K22" s="280">
        <f t="shared" si="5"/>
        <v>1000</v>
      </c>
      <c r="L22" s="281">
        <f t="shared" si="5"/>
        <v>0</v>
      </c>
      <c r="N22" s="426"/>
      <c r="O22" s="426"/>
      <c r="P22" s="426"/>
      <c r="Q22" s="426"/>
      <c r="R22" s="426"/>
      <c r="S22" s="426"/>
      <c r="T22" s="426"/>
    </row>
    <row r="23" spans="1:20" s="127" customFormat="1" ht="12.75" customHeight="1">
      <c r="A23" s="201">
        <f t="shared" si="1"/>
        <v>16</v>
      </c>
      <c r="B23" s="113" t="s">
        <v>539</v>
      </c>
      <c r="C23" s="113"/>
      <c r="D23" s="113"/>
      <c r="E23" s="113" t="s">
        <v>554</v>
      </c>
      <c r="F23" s="124" t="s">
        <v>555</v>
      </c>
      <c r="G23" s="282"/>
      <c r="H23" s="282">
        <v>21</v>
      </c>
      <c r="I23" s="286">
        <v>0</v>
      </c>
      <c r="J23" s="283">
        <v>700.5</v>
      </c>
      <c r="K23" s="284">
        <v>1000</v>
      </c>
      <c r="L23" s="285">
        <v>0</v>
      </c>
      <c r="N23" s="426"/>
      <c r="O23" s="426"/>
      <c r="P23" s="426"/>
      <c r="Q23" s="426"/>
      <c r="R23" s="426"/>
      <c r="S23" s="426"/>
      <c r="T23" s="426"/>
    </row>
    <row r="24" spans="1:12" s="259" customFormat="1" ht="12.75">
      <c r="A24" s="201">
        <f t="shared" si="1"/>
        <v>17</v>
      </c>
      <c r="B24" s="293"/>
      <c r="C24" s="294" t="s">
        <v>81</v>
      </c>
      <c r="D24" s="427" t="s">
        <v>82</v>
      </c>
      <c r="E24" s="427"/>
      <c r="F24" s="427"/>
      <c r="G24" s="171">
        <f aca="true" t="shared" si="6" ref="G24:L24">SUM(G25)</f>
        <v>29.6</v>
      </c>
      <c r="H24" s="171">
        <f t="shared" si="6"/>
        <v>36</v>
      </c>
      <c r="I24" s="172">
        <f t="shared" si="6"/>
        <v>31</v>
      </c>
      <c r="J24" s="276">
        <f t="shared" si="6"/>
        <v>214.8</v>
      </c>
      <c r="K24" s="277">
        <f t="shared" si="6"/>
        <v>10</v>
      </c>
      <c r="L24" s="278">
        <f t="shared" si="6"/>
        <v>10</v>
      </c>
    </row>
    <row r="25" spans="1:12" ht="12.75">
      <c r="A25" s="201">
        <f t="shared" si="1"/>
        <v>18</v>
      </c>
      <c r="B25" s="113"/>
      <c r="C25" s="113"/>
      <c r="D25" s="106" t="s">
        <v>556</v>
      </c>
      <c r="E25" s="409" t="s">
        <v>557</v>
      </c>
      <c r="F25" s="409"/>
      <c r="G25" s="174">
        <f aca="true" t="shared" si="7" ref="G25:L25">SUM(G26:G32)</f>
        <v>29.6</v>
      </c>
      <c r="H25" s="174">
        <f t="shared" si="7"/>
        <v>36</v>
      </c>
      <c r="I25" s="175">
        <f t="shared" si="7"/>
        <v>31</v>
      </c>
      <c r="J25" s="279">
        <f t="shared" si="7"/>
        <v>214.8</v>
      </c>
      <c r="K25" s="280">
        <f t="shared" si="7"/>
        <v>10</v>
      </c>
      <c r="L25" s="281">
        <f t="shared" si="7"/>
        <v>10</v>
      </c>
    </row>
    <row r="26" spans="1:12" ht="12.75">
      <c r="A26" s="201">
        <f t="shared" si="1"/>
        <v>19</v>
      </c>
      <c r="B26" s="105" t="s">
        <v>536</v>
      </c>
      <c r="C26" s="105"/>
      <c r="D26" s="199"/>
      <c r="E26" s="105" t="s">
        <v>180</v>
      </c>
      <c r="F26" s="109" t="s">
        <v>558</v>
      </c>
      <c r="G26" s="176">
        <v>1</v>
      </c>
      <c r="H26" s="176">
        <v>1</v>
      </c>
      <c r="I26" s="177">
        <v>1</v>
      </c>
      <c r="J26" s="289"/>
      <c r="K26" s="290"/>
      <c r="L26" s="291"/>
    </row>
    <row r="27" spans="1:12" ht="12.75">
      <c r="A27" s="201">
        <f t="shared" si="1"/>
        <v>20</v>
      </c>
      <c r="B27" s="105" t="s">
        <v>536</v>
      </c>
      <c r="C27" s="105"/>
      <c r="D27" s="199"/>
      <c r="E27" s="105" t="s">
        <v>180</v>
      </c>
      <c r="F27" s="109" t="s">
        <v>559</v>
      </c>
      <c r="G27" s="176">
        <v>5</v>
      </c>
      <c r="H27" s="176">
        <v>5</v>
      </c>
      <c r="I27" s="177">
        <v>5</v>
      </c>
      <c r="J27" s="289"/>
      <c r="K27" s="290"/>
      <c r="L27" s="291"/>
    </row>
    <row r="28" spans="1:17" ht="12.75">
      <c r="A28" s="201">
        <f t="shared" si="1"/>
        <v>21</v>
      </c>
      <c r="B28" s="105" t="s">
        <v>536</v>
      </c>
      <c r="C28" s="105"/>
      <c r="D28" s="199"/>
      <c r="E28" s="105" t="s">
        <v>180</v>
      </c>
      <c r="F28" s="295" t="s">
        <v>560</v>
      </c>
      <c r="G28" s="176">
        <v>23.6</v>
      </c>
      <c r="H28" s="176">
        <v>30</v>
      </c>
      <c r="I28" s="177">
        <v>25</v>
      </c>
      <c r="J28" s="289"/>
      <c r="K28" s="290"/>
      <c r="L28" s="291"/>
      <c r="N28" s="428"/>
      <c r="O28" s="428"/>
      <c r="P28" s="428"/>
      <c r="Q28" s="428"/>
    </row>
    <row r="29" spans="1:17" s="127" customFormat="1" ht="12.75">
      <c r="A29" s="201">
        <f t="shared" si="1"/>
        <v>22</v>
      </c>
      <c r="B29" s="113" t="s">
        <v>561</v>
      </c>
      <c r="C29" s="113"/>
      <c r="D29" s="199"/>
      <c r="E29" s="113" t="s">
        <v>550</v>
      </c>
      <c r="F29" s="124" t="s">
        <v>562</v>
      </c>
      <c r="G29" s="282"/>
      <c r="H29" s="282"/>
      <c r="I29" s="286"/>
      <c r="J29" s="283">
        <v>27</v>
      </c>
      <c r="K29" s="284"/>
      <c r="L29" s="285">
        <v>10</v>
      </c>
      <c r="N29" s="428"/>
      <c r="O29" s="428"/>
      <c r="P29" s="428"/>
      <c r="Q29" s="428"/>
    </row>
    <row r="30" spans="1:12" ht="12.75">
      <c r="A30" s="201">
        <f t="shared" si="1"/>
        <v>23</v>
      </c>
      <c r="B30" s="113"/>
      <c r="C30" s="113"/>
      <c r="D30" s="199"/>
      <c r="E30" s="113" t="s">
        <v>354</v>
      </c>
      <c r="F30" s="124" t="s">
        <v>563</v>
      </c>
      <c r="G30" s="282"/>
      <c r="H30" s="282"/>
      <c r="I30" s="286"/>
      <c r="J30" s="283">
        <v>1</v>
      </c>
      <c r="K30" s="284">
        <v>10</v>
      </c>
      <c r="L30" s="285"/>
    </row>
    <row r="31" spans="1:12" ht="12.75">
      <c r="A31" s="201">
        <f t="shared" si="1"/>
        <v>24</v>
      </c>
      <c r="B31" s="105"/>
      <c r="C31" s="105"/>
      <c r="D31" s="199"/>
      <c r="E31" s="105" t="s">
        <v>550</v>
      </c>
      <c r="F31" s="109" t="s">
        <v>564</v>
      </c>
      <c r="G31" s="176"/>
      <c r="H31" s="176"/>
      <c r="I31" s="177"/>
      <c r="J31" s="289">
        <v>64.8</v>
      </c>
      <c r="K31" s="284"/>
      <c r="L31" s="285"/>
    </row>
    <row r="32" spans="1:12" ht="12.75">
      <c r="A32" s="201">
        <f t="shared" si="1"/>
        <v>25</v>
      </c>
      <c r="B32" s="113"/>
      <c r="C32" s="113"/>
      <c r="D32" s="199"/>
      <c r="E32" s="113" t="s">
        <v>550</v>
      </c>
      <c r="F32" s="124" t="s">
        <v>565</v>
      </c>
      <c r="G32" s="282"/>
      <c r="H32" s="282"/>
      <c r="I32" s="286"/>
      <c r="J32" s="283">
        <v>122</v>
      </c>
      <c r="K32" s="284"/>
      <c r="L32" s="285"/>
    </row>
    <row r="33" spans="1:12" s="296" customFormat="1" ht="12.75">
      <c r="A33" s="201">
        <f t="shared" si="1"/>
        <v>26</v>
      </c>
      <c r="B33" s="102"/>
      <c r="C33" s="102" t="s">
        <v>524</v>
      </c>
      <c r="D33" s="394" t="s">
        <v>566</v>
      </c>
      <c r="E33" s="394"/>
      <c r="F33" s="394"/>
      <c r="G33" s="171">
        <f aca="true" t="shared" si="8" ref="G33:L33">SUM(G34)</f>
        <v>0</v>
      </c>
      <c r="H33" s="171">
        <f t="shared" si="8"/>
        <v>0</v>
      </c>
      <c r="I33" s="172">
        <f t="shared" si="8"/>
        <v>0</v>
      </c>
      <c r="J33" s="276">
        <f t="shared" si="8"/>
        <v>0</v>
      </c>
      <c r="K33" s="277">
        <f t="shared" si="8"/>
        <v>0</v>
      </c>
      <c r="L33" s="278">
        <f t="shared" si="8"/>
        <v>0</v>
      </c>
    </row>
    <row r="34" spans="1:12" s="127" customFormat="1" ht="12.75">
      <c r="A34" s="201">
        <f t="shared" si="1"/>
        <v>27</v>
      </c>
      <c r="B34" s="113"/>
      <c r="C34" s="113"/>
      <c r="D34" s="106" t="s">
        <v>567</v>
      </c>
      <c r="E34" s="395" t="s">
        <v>527</v>
      </c>
      <c r="F34" s="395"/>
      <c r="G34" s="174">
        <f aca="true" t="shared" si="9" ref="G34:L34">SUM(G35:G37)</f>
        <v>0</v>
      </c>
      <c r="H34" s="174">
        <f t="shared" si="9"/>
        <v>0</v>
      </c>
      <c r="I34" s="175">
        <f t="shared" si="9"/>
        <v>0</v>
      </c>
      <c r="J34" s="279">
        <f t="shared" si="9"/>
        <v>0</v>
      </c>
      <c r="K34" s="280">
        <f t="shared" si="9"/>
        <v>0</v>
      </c>
      <c r="L34" s="281">
        <f t="shared" si="9"/>
        <v>0</v>
      </c>
    </row>
    <row r="35" spans="1:12" s="127" customFormat="1" ht="12.75">
      <c r="A35" s="201">
        <f t="shared" si="1"/>
        <v>28</v>
      </c>
      <c r="B35" s="113" t="s">
        <v>539</v>
      </c>
      <c r="C35" s="113"/>
      <c r="D35" s="113"/>
      <c r="E35" s="113" t="s">
        <v>550</v>
      </c>
      <c r="F35" s="124" t="s">
        <v>568</v>
      </c>
      <c r="G35" s="282"/>
      <c r="H35" s="282"/>
      <c r="I35" s="286"/>
      <c r="J35" s="283">
        <v>0</v>
      </c>
      <c r="K35" s="284"/>
      <c r="L35" s="285"/>
    </row>
    <row r="36" spans="1:12" s="127" customFormat="1" ht="12.75">
      <c r="A36" s="201">
        <f t="shared" si="1"/>
        <v>29</v>
      </c>
      <c r="B36" s="113" t="s">
        <v>539</v>
      </c>
      <c r="C36" s="113"/>
      <c r="D36" s="113"/>
      <c r="E36" s="113" t="s">
        <v>550</v>
      </c>
      <c r="F36" s="124" t="s">
        <v>569</v>
      </c>
      <c r="G36" s="282"/>
      <c r="H36" s="282"/>
      <c r="I36" s="286"/>
      <c r="J36" s="283">
        <v>0</v>
      </c>
      <c r="K36" s="284"/>
      <c r="L36" s="285"/>
    </row>
    <row r="37" spans="1:12" s="127" customFormat="1" ht="12.75">
      <c r="A37" s="201">
        <f t="shared" si="1"/>
        <v>30</v>
      </c>
      <c r="B37" s="113" t="s">
        <v>561</v>
      </c>
      <c r="C37" s="113"/>
      <c r="D37" s="113"/>
      <c r="E37" s="113" t="s">
        <v>570</v>
      </c>
      <c r="F37" s="124" t="s">
        <v>571</v>
      </c>
      <c r="G37" s="282"/>
      <c r="H37" s="282"/>
      <c r="I37" s="286"/>
      <c r="J37" s="283">
        <v>0</v>
      </c>
      <c r="K37" s="284"/>
      <c r="L37" s="285"/>
    </row>
  </sheetData>
  <sheetProtection selectLockedCells="1" selectUnlockedCells="1"/>
  <mergeCells count="26">
    <mergeCell ref="A1:K1"/>
    <mergeCell ref="A3:A6"/>
    <mergeCell ref="B3:B6"/>
    <mergeCell ref="C3:D6"/>
    <mergeCell ref="E3:F6"/>
    <mergeCell ref="G3:L3"/>
    <mergeCell ref="D33:F33"/>
    <mergeCell ref="E34:F34"/>
    <mergeCell ref="E20:F20"/>
    <mergeCell ref="E22:F22"/>
    <mergeCell ref="G4:I4"/>
    <mergeCell ref="J4:L4"/>
    <mergeCell ref="E9:F9"/>
    <mergeCell ref="E18:F18"/>
    <mergeCell ref="I5:I6"/>
    <mergeCell ref="K5:K6"/>
    <mergeCell ref="N22:T23"/>
    <mergeCell ref="D24:F24"/>
    <mergeCell ref="E25:F25"/>
    <mergeCell ref="N28:Q29"/>
    <mergeCell ref="G5:G6"/>
    <mergeCell ref="H5:H6"/>
    <mergeCell ref="J5:J6"/>
    <mergeCell ref="C7:F7"/>
    <mergeCell ref="D8:F8"/>
    <mergeCell ref="L5:L6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9"/>
  <sheetViews>
    <sheetView zoomScale="90" zoomScaleNormal="90" zoomScalePageLayoutView="0" workbookViewId="0" topLeftCell="A1">
      <selection activeCell="L5" sqref="L5:L6"/>
    </sheetView>
  </sheetViews>
  <sheetFormatPr defaultColWidth="11.57421875" defaultRowHeight="12.75"/>
  <cols>
    <col min="1" max="1" width="4.00390625" style="0" customWidth="1"/>
    <col min="2" max="2" width="4.57421875" style="0" customWidth="1"/>
    <col min="3" max="3" width="3.00390625" style="0" customWidth="1"/>
    <col min="4" max="4" width="6.140625" style="0" customWidth="1"/>
    <col min="5" max="5" width="7.8515625" style="0" customWidth="1"/>
    <col min="6" max="6" width="33.140625" style="0" customWidth="1"/>
    <col min="7" max="8" width="10.28125" style="297" customWidth="1"/>
    <col min="9" max="9" width="10.57421875" style="297" customWidth="1"/>
    <col min="10" max="11" width="10.421875" style="297" customWidth="1"/>
    <col min="12" max="12" width="11.7109375" style="297" customWidth="1"/>
    <col min="13" max="13" width="1.421875" style="0" customWidth="1"/>
  </cols>
  <sheetData>
    <row r="1" spans="1:12" ht="20.25" customHeight="1">
      <c r="A1" s="412" t="s">
        <v>572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134"/>
    </row>
    <row r="2" spans="1:12" ht="12.75">
      <c r="A2" s="94"/>
      <c r="B2" s="94"/>
      <c r="C2" s="94"/>
      <c r="D2" s="94"/>
      <c r="E2" s="94"/>
      <c r="F2" s="94"/>
      <c r="G2" s="298"/>
      <c r="H2" s="298"/>
      <c r="I2" s="298"/>
      <c r="J2" s="298"/>
      <c r="K2" s="298"/>
      <c r="L2" s="298"/>
    </row>
    <row r="3" spans="1:12" ht="12.75" customHeight="1">
      <c r="A3" s="403"/>
      <c r="B3" s="403" t="s">
        <v>72</v>
      </c>
      <c r="C3" s="404" t="s">
        <v>73</v>
      </c>
      <c r="D3" s="404"/>
      <c r="E3" s="405" t="s">
        <v>74</v>
      </c>
      <c r="F3" s="405"/>
      <c r="G3" s="437" t="s">
        <v>75</v>
      </c>
      <c r="H3" s="437"/>
      <c r="I3" s="437"/>
      <c r="J3" s="437"/>
      <c r="K3" s="437"/>
      <c r="L3" s="437"/>
    </row>
    <row r="4" spans="1:12" ht="12.75">
      <c r="A4" s="403"/>
      <c r="B4" s="403"/>
      <c r="C4" s="403"/>
      <c r="D4" s="404"/>
      <c r="E4" s="405"/>
      <c r="F4" s="405"/>
      <c r="G4" s="438" t="s">
        <v>18</v>
      </c>
      <c r="H4" s="438"/>
      <c r="I4" s="438"/>
      <c r="J4" s="408" t="s">
        <v>25</v>
      </c>
      <c r="K4" s="408"/>
      <c r="L4" s="408"/>
    </row>
    <row r="5" spans="1:12" ht="12.75" customHeight="1">
      <c r="A5" s="403"/>
      <c r="B5" s="403"/>
      <c r="C5" s="403"/>
      <c r="D5" s="404"/>
      <c r="E5" s="405"/>
      <c r="F5" s="405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36" customHeight="1">
      <c r="A6" s="403"/>
      <c r="B6" s="403"/>
      <c r="C6" s="403"/>
      <c r="D6" s="404"/>
      <c r="E6" s="405"/>
      <c r="F6" s="405"/>
      <c r="G6" s="400"/>
      <c r="H6" s="400"/>
      <c r="I6" s="399"/>
      <c r="J6" s="400"/>
      <c r="K6" s="400"/>
      <c r="L6" s="399"/>
    </row>
    <row r="7" spans="1:13" ht="27.75" customHeight="1">
      <c r="A7" s="299"/>
      <c r="B7" s="300"/>
      <c r="C7" s="435" t="s">
        <v>573</v>
      </c>
      <c r="D7" s="435"/>
      <c r="E7" s="435"/>
      <c r="F7" s="435"/>
      <c r="G7" s="301">
        <f aca="true" t="shared" si="0" ref="G7:L7">G9+G77</f>
        <v>33.1</v>
      </c>
      <c r="H7" s="301">
        <f t="shared" si="0"/>
        <v>46.5</v>
      </c>
      <c r="I7" s="301">
        <f t="shared" si="0"/>
        <v>90.1</v>
      </c>
      <c r="J7" s="301">
        <f t="shared" si="0"/>
        <v>1049.9</v>
      </c>
      <c r="K7" s="301">
        <f t="shared" si="0"/>
        <v>966</v>
      </c>
      <c r="L7" s="301">
        <f t="shared" si="0"/>
        <v>68</v>
      </c>
      <c r="M7" s="248"/>
    </row>
    <row r="8" spans="1:13" s="296" customFormat="1" ht="12.75">
      <c r="A8" s="302">
        <v>1</v>
      </c>
      <c r="B8" s="293"/>
      <c r="C8" s="303">
        <v>4</v>
      </c>
      <c r="D8" s="436" t="s">
        <v>82</v>
      </c>
      <c r="E8" s="436"/>
      <c r="F8" s="436"/>
      <c r="G8" s="304">
        <f aca="true" t="shared" si="1" ref="G8:L8">SUM(G9+G77)</f>
        <v>33.1</v>
      </c>
      <c r="H8" s="171">
        <f t="shared" si="1"/>
        <v>46.5</v>
      </c>
      <c r="I8" s="171">
        <f t="shared" si="1"/>
        <v>90.1</v>
      </c>
      <c r="J8" s="305">
        <f t="shared" si="1"/>
        <v>1049.9</v>
      </c>
      <c r="K8" s="171">
        <f t="shared" si="1"/>
        <v>966</v>
      </c>
      <c r="L8" s="172">
        <f t="shared" si="1"/>
        <v>68</v>
      </c>
      <c r="M8" s="306"/>
    </row>
    <row r="9" spans="1:13" s="127" customFormat="1" ht="12.75">
      <c r="A9" s="302">
        <f aca="true" t="shared" si="2" ref="A9:A40">1+A8</f>
        <v>2</v>
      </c>
      <c r="B9" s="113"/>
      <c r="C9" s="248"/>
      <c r="D9" s="106" t="s">
        <v>574</v>
      </c>
      <c r="E9" s="393" t="s">
        <v>575</v>
      </c>
      <c r="F9" s="393"/>
      <c r="G9" s="281">
        <f>SUM(G10+G25+G29+G38+G35+G61)</f>
        <v>29.2</v>
      </c>
      <c r="H9" s="174">
        <f>SUM(H10+H25+H29+H38+H35+H61)</f>
        <v>46.5</v>
      </c>
      <c r="I9" s="174">
        <f>SUM(I10+I25+I29+I38+I35+I61)</f>
        <v>90.1</v>
      </c>
      <c r="J9" s="280">
        <f>SUM(J10+J25+J29+J35+J38+J61)</f>
        <v>1049.9</v>
      </c>
      <c r="K9" s="174">
        <f>SUM(K10+K25+K29+K35+K38+K61)</f>
        <v>966</v>
      </c>
      <c r="L9" s="175">
        <f>SUM(L10+L25+L29+L35+L38+L61)</f>
        <v>68</v>
      </c>
      <c r="M9" s="307"/>
    </row>
    <row r="10" spans="1:13" s="127" customFormat="1" ht="12.75">
      <c r="A10" s="302">
        <f t="shared" si="2"/>
        <v>3</v>
      </c>
      <c r="B10" s="113"/>
      <c r="C10" s="113"/>
      <c r="D10" s="248"/>
      <c r="E10" s="397" t="s">
        <v>576</v>
      </c>
      <c r="F10" s="397"/>
      <c r="G10" s="196">
        <f aca="true" t="shared" si="3" ref="G10:L10">SUM(G11:G24)</f>
        <v>0</v>
      </c>
      <c r="H10" s="245">
        <f t="shared" si="3"/>
        <v>0</v>
      </c>
      <c r="I10" s="245">
        <f t="shared" si="3"/>
        <v>0</v>
      </c>
      <c r="J10" s="195">
        <f t="shared" si="3"/>
        <v>68.2</v>
      </c>
      <c r="K10" s="245">
        <f t="shared" si="3"/>
        <v>0</v>
      </c>
      <c r="L10" s="244">
        <f t="shared" si="3"/>
        <v>16</v>
      </c>
      <c r="M10" s="307"/>
    </row>
    <row r="11" spans="1:13" s="127" customFormat="1" ht="12.75">
      <c r="A11" s="302">
        <f t="shared" si="2"/>
        <v>4</v>
      </c>
      <c r="B11" s="113"/>
      <c r="C11" s="113"/>
      <c r="D11" s="113"/>
      <c r="E11" s="30" t="s">
        <v>577</v>
      </c>
      <c r="F11" s="124" t="s">
        <v>578</v>
      </c>
      <c r="G11" s="285"/>
      <c r="H11" s="282"/>
      <c r="I11" s="282"/>
      <c r="J11" s="284">
        <v>5</v>
      </c>
      <c r="K11" s="282"/>
      <c r="L11" s="286"/>
      <c r="M11" s="307"/>
    </row>
    <row r="12" spans="1:13" s="127" customFormat="1" ht="12.75">
      <c r="A12" s="302">
        <f t="shared" si="2"/>
        <v>5</v>
      </c>
      <c r="B12" s="113" t="s">
        <v>579</v>
      </c>
      <c r="C12" s="113"/>
      <c r="D12" s="113"/>
      <c r="E12" s="30" t="s">
        <v>577</v>
      </c>
      <c r="F12" s="124" t="s">
        <v>580</v>
      </c>
      <c r="G12" s="285"/>
      <c r="H12" s="282"/>
      <c r="I12" s="282"/>
      <c r="J12" s="284">
        <v>4</v>
      </c>
      <c r="K12" s="282"/>
      <c r="L12" s="286"/>
      <c r="M12" s="307"/>
    </row>
    <row r="13" spans="1:13" s="127" customFormat="1" ht="12.75">
      <c r="A13" s="302">
        <f t="shared" si="2"/>
        <v>6</v>
      </c>
      <c r="B13" s="113" t="s">
        <v>579</v>
      </c>
      <c r="C13" s="113"/>
      <c r="D13" s="113"/>
      <c r="E13" s="30" t="s">
        <v>577</v>
      </c>
      <c r="F13" s="124" t="s">
        <v>581</v>
      </c>
      <c r="G13" s="285"/>
      <c r="H13" s="282"/>
      <c r="I13" s="282"/>
      <c r="J13" s="284">
        <v>5</v>
      </c>
      <c r="K13" s="282"/>
      <c r="L13" s="286">
        <v>6.5</v>
      </c>
      <c r="M13" s="307"/>
    </row>
    <row r="14" spans="1:13" s="127" customFormat="1" ht="12.75">
      <c r="A14" s="302">
        <f t="shared" si="2"/>
        <v>7</v>
      </c>
      <c r="B14" s="113" t="s">
        <v>579</v>
      </c>
      <c r="C14" s="113"/>
      <c r="D14" s="113"/>
      <c r="E14" s="30" t="s">
        <v>577</v>
      </c>
      <c r="F14" s="124" t="s">
        <v>582</v>
      </c>
      <c r="G14" s="285"/>
      <c r="H14" s="282"/>
      <c r="I14" s="282"/>
      <c r="J14" s="284">
        <v>4.2</v>
      </c>
      <c r="K14" s="282"/>
      <c r="L14" s="286"/>
      <c r="M14" s="307"/>
    </row>
    <row r="15" spans="1:13" s="127" customFormat="1" ht="12.75">
      <c r="A15" s="302">
        <f t="shared" si="2"/>
        <v>8</v>
      </c>
      <c r="B15" s="113" t="s">
        <v>579</v>
      </c>
      <c r="C15" s="113"/>
      <c r="D15" s="113"/>
      <c r="E15" s="30" t="s">
        <v>577</v>
      </c>
      <c r="F15" s="124" t="s">
        <v>583</v>
      </c>
      <c r="G15" s="285"/>
      <c r="H15" s="282"/>
      <c r="I15" s="282"/>
      <c r="J15" s="284">
        <v>48</v>
      </c>
      <c r="K15" s="282"/>
      <c r="L15" s="286">
        <v>2.5</v>
      </c>
      <c r="M15" s="307"/>
    </row>
    <row r="16" spans="1:13" s="127" customFormat="1" ht="12.75">
      <c r="A16" s="302">
        <f t="shared" si="2"/>
        <v>9</v>
      </c>
      <c r="B16" s="113" t="s">
        <v>579</v>
      </c>
      <c r="C16" s="113"/>
      <c r="D16" s="308"/>
      <c r="E16" s="30" t="s">
        <v>577</v>
      </c>
      <c r="F16" s="124" t="s">
        <v>584</v>
      </c>
      <c r="G16" s="309"/>
      <c r="H16" s="310"/>
      <c r="I16" s="310"/>
      <c r="J16" s="311">
        <v>2</v>
      </c>
      <c r="K16" s="310"/>
      <c r="L16" s="312">
        <v>2</v>
      </c>
      <c r="M16" s="307"/>
    </row>
    <row r="17" spans="1:13" ht="12.75">
      <c r="A17" s="302">
        <f t="shared" si="2"/>
        <v>10</v>
      </c>
      <c r="B17" s="197"/>
      <c r="C17" s="197"/>
      <c r="E17" s="30" t="s">
        <v>577</v>
      </c>
      <c r="F17" s="124" t="s">
        <v>585</v>
      </c>
      <c r="G17" s="313"/>
      <c r="H17" s="313"/>
      <c r="I17" s="313"/>
      <c r="J17" s="313"/>
      <c r="K17" s="290"/>
      <c r="L17" s="291"/>
      <c r="M17" s="248"/>
    </row>
    <row r="18" spans="1:13" s="127" customFormat="1" ht="12.75">
      <c r="A18" s="302">
        <f t="shared" si="2"/>
        <v>11</v>
      </c>
      <c r="B18" s="113" t="s">
        <v>579</v>
      </c>
      <c r="C18" s="113"/>
      <c r="D18" s="308"/>
      <c r="E18" s="30" t="s">
        <v>577</v>
      </c>
      <c r="F18" s="124" t="s">
        <v>586</v>
      </c>
      <c r="G18" s="314"/>
      <c r="H18" s="315"/>
      <c r="I18" s="315"/>
      <c r="J18" s="284"/>
      <c r="K18" s="282"/>
      <c r="L18" s="286">
        <v>5</v>
      </c>
      <c r="M18" s="307"/>
    </row>
    <row r="19" spans="1:13" s="127" customFormat="1" ht="12.75">
      <c r="A19" s="302">
        <f t="shared" si="2"/>
        <v>12</v>
      </c>
      <c r="B19" s="113"/>
      <c r="C19" s="113"/>
      <c r="D19" s="113"/>
      <c r="E19" s="30" t="s">
        <v>577</v>
      </c>
      <c r="F19" s="124" t="s">
        <v>587</v>
      </c>
      <c r="G19" s="285"/>
      <c r="H19" s="282"/>
      <c r="I19" s="282"/>
      <c r="J19" s="284"/>
      <c r="K19" s="282"/>
      <c r="L19" s="286"/>
      <c r="M19" s="307"/>
    </row>
    <row r="20" spans="1:13" ht="12.75">
      <c r="A20" s="302">
        <f t="shared" si="2"/>
        <v>13</v>
      </c>
      <c r="B20" s="197"/>
      <c r="C20" s="197"/>
      <c r="D20" s="197"/>
      <c r="E20" s="30" t="s">
        <v>577</v>
      </c>
      <c r="F20" s="124" t="s">
        <v>588</v>
      </c>
      <c r="G20" s="316"/>
      <c r="H20" s="316"/>
      <c r="I20" s="316"/>
      <c r="J20" s="313"/>
      <c r="K20" s="290"/>
      <c r="L20" s="291"/>
      <c r="M20" s="248"/>
    </row>
    <row r="21" spans="1:13" ht="12.75">
      <c r="A21" s="302">
        <f t="shared" si="2"/>
        <v>14</v>
      </c>
      <c r="B21" s="197"/>
      <c r="C21" s="197"/>
      <c r="D21" s="197"/>
      <c r="E21" s="30" t="s">
        <v>577</v>
      </c>
      <c r="F21" s="124" t="s">
        <v>589</v>
      </c>
      <c r="G21" s="317"/>
      <c r="H21" s="317"/>
      <c r="I21" s="317"/>
      <c r="J21" s="313"/>
      <c r="K21" s="290"/>
      <c r="L21" s="291"/>
      <c r="M21" s="248"/>
    </row>
    <row r="22" spans="1:13" s="127" customFormat="1" ht="12.75">
      <c r="A22" s="302">
        <f t="shared" si="2"/>
        <v>15</v>
      </c>
      <c r="B22" s="113"/>
      <c r="C22" s="113"/>
      <c r="D22" s="113"/>
      <c r="E22" s="30" t="s">
        <v>577</v>
      </c>
      <c r="F22" s="124" t="s">
        <v>590</v>
      </c>
      <c r="G22" s="285"/>
      <c r="H22" s="282"/>
      <c r="I22" s="282"/>
      <c r="J22" s="284"/>
      <c r="K22" s="282"/>
      <c r="L22" s="286"/>
      <c r="M22" s="307"/>
    </row>
    <row r="23" spans="1:13" s="127" customFormat="1" ht="12.75">
      <c r="A23" s="302">
        <f t="shared" si="2"/>
        <v>16</v>
      </c>
      <c r="B23" s="113"/>
      <c r="C23" s="113"/>
      <c r="D23" s="113"/>
      <c r="E23" s="30" t="s">
        <v>577</v>
      </c>
      <c r="F23" s="124" t="s">
        <v>591</v>
      </c>
      <c r="G23" s="285"/>
      <c r="H23" s="282"/>
      <c r="I23" s="282"/>
      <c r="J23" s="284"/>
      <c r="K23" s="282"/>
      <c r="L23" s="286"/>
      <c r="M23" s="307"/>
    </row>
    <row r="24" spans="1:13" s="127" customFormat="1" ht="12.75">
      <c r="A24" s="302">
        <f t="shared" si="2"/>
        <v>17</v>
      </c>
      <c r="B24" s="113" t="s">
        <v>579</v>
      </c>
      <c r="C24" s="113"/>
      <c r="D24" s="113"/>
      <c r="E24" s="30" t="s">
        <v>577</v>
      </c>
      <c r="F24" s="124" t="s">
        <v>592</v>
      </c>
      <c r="G24" s="285"/>
      <c r="H24" s="282"/>
      <c r="I24" s="282"/>
      <c r="J24" s="318">
        <v>0</v>
      </c>
      <c r="K24" s="315"/>
      <c r="L24" s="319"/>
      <c r="M24" s="307"/>
    </row>
    <row r="25" spans="1:13" s="127" customFormat="1" ht="12.75">
      <c r="A25" s="302">
        <f t="shared" si="2"/>
        <v>18</v>
      </c>
      <c r="B25" s="113"/>
      <c r="C25" s="113"/>
      <c r="D25" s="248"/>
      <c r="E25" s="397" t="s">
        <v>593</v>
      </c>
      <c r="F25" s="397"/>
      <c r="G25" s="196">
        <f aca="true" t="shared" si="4" ref="G25:L25">SUM(G26:G28)</f>
        <v>0</v>
      </c>
      <c r="H25" s="245">
        <f t="shared" si="4"/>
        <v>0</v>
      </c>
      <c r="I25" s="245">
        <f t="shared" si="4"/>
        <v>0</v>
      </c>
      <c r="J25" s="195">
        <f t="shared" si="4"/>
        <v>38</v>
      </c>
      <c r="K25" s="245">
        <f t="shared" si="4"/>
        <v>8</v>
      </c>
      <c r="L25" s="244">
        <f t="shared" si="4"/>
        <v>15</v>
      </c>
      <c r="M25" s="307"/>
    </row>
    <row r="26" spans="1:13" s="127" customFormat="1" ht="12.75">
      <c r="A26" s="302">
        <f t="shared" si="2"/>
        <v>19</v>
      </c>
      <c r="B26" s="113" t="s">
        <v>561</v>
      </c>
      <c r="C26" s="113"/>
      <c r="D26" s="113"/>
      <c r="E26" s="113" t="s">
        <v>143</v>
      </c>
      <c r="F26" s="124" t="s">
        <v>594</v>
      </c>
      <c r="G26" s="285"/>
      <c r="H26" s="282"/>
      <c r="I26" s="282"/>
      <c r="J26" s="284">
        <v>20</v>
      </c>
      <c r="K26" s="282">
        <v>8</v>
      </c>
      <c r="L26" s="286">
        <v>5</v>
      </c>
      <c r="M26" s="307"/>
    </row>
    <row r="27" spans="1:13" s="127" customFormat="1" ht="12.75">
      <c r="A27" s="302">
        <f t="shared" si="2"/>
        <v>20</v>
      </c>
      <c r="B27" s="113" t="s">
        <v>579</v>
      </c>
      <c r="C27" s="113"/>
      <c r="D27" s="113"/>
      <c r="E27" s="113" t="s">
        <v>143</v>
      </c>
      <c r="F27" s="124" t="s">
        <v>595</v>
      </c>
      <c r="G27" s="285"/>
      <c r="H27" s="282"/>
      <c r="I27" s="282"/>
      <c r="J27" s="284">
        <v>17</v>
      </c>
      <c r="K27" s="282"/>
      <c r="L27" s="286"/>
      <c r="M27" s="307"/>
    </row>
    <row r="28" spans="1:13" s="127" customFormat="1" ht="12.75">
      <c r="A28" s="302">
        <f t="shared" si="2"/>
        <v>21</v>
      </c>
      <c r="B28" s="113" t="s">
        <v>579</v>
      </c>
      <c r="C28" s="113"/>
      <c r="D28" s="113"/>
      <c r="E28" s="113" t="s">
        <v>143</v>
      </c>
      <c r="F28" s="124" t="s">
        <v>596</v>
      </c>
      <c r="G28" s="285"/>
      <c r="H28" s="282"/>
      <c r="I28" s="282"/>
      <c r="J28" s="284">
        <v>1</v>
      </c>
      <c r="K28" s="282"/>
      <c r="L28" s="286">
        <v>10</v>
      </c>
      <c r="M28" s="307"/>
    </row>
    <row r="29" spans="1:13" s="127" customFormat="1" ht="12.75">
      <c r="A29" s="302">
        <f t="shared" si="2"/>
        <v>22</v>
      </c>
      <c r="B29" s="113"/>
      <c r="C29" s="113"/>
      <c r="D29" s="248"/>
      <c r="E29" s="397" t="s">
        <v>597</v>
      </c>
      <c r="F29" s="397"/>
      <c r="G29" s="196">
        <f aca="true" t="shared" si="5" ref="G29:L29">SUM(G30:G34)</f>
        <v>2</v>
      </c>
      <c r="H29" s="245">
        <f t="shared" si="5"/>
        <v>7</v>
      </c>
      <c r="I29" s="245">
        <f t="shared" si="5"/>
        <v>6.5</v>
      </c>
      <c r="J29" s="195">
        <f t="shared" si="5"/>
        <v>11.5</v>
      </c>
      <c r="K29" s="245">
        <f t="shared" si="5"/>
        <v>28</v>
      </c>
      <c r="L29" s="244">
        <f t="shared" si="5"/>
        <v>15</v>
      </c>
      <c r="M29" s="307"/>
    </row>
    <row r="30" spans="1:13" s="127" customFormat="1" ht="12.75">
      <c r="A30" s="302">
        <f t="shared" si="2"/>
        <v>23</v>
      </c>
      <c r="B30" s="113" t="s">
        <v>561</v>
      </c>
      <c r="C30" s="113"/>
      <c r="D30" s="113"/>
      <c r="E30" s="113" t="s">
        <v>143</v>
      </c>
      <c r="F30" s="124" t="s">
        <v>598</v>
      </c>
      <c r="G30" s="285">
        <v>2</v>
      </c>
      <c r="H30" s="282">
        <v>5</v>
      </c>
      <c r="I30" s="282">
        <v>5</v>
      </c>
      <c r="J30" s="284">
        <v>10</v>
      </c>
      <c r="K30" s="282"/>
      <c r="L30" s="286"/>
      <c r="M30" s="307"/>
    </row>
    <row r="31" spans="1:13" s="127" customFormat="1" ht="12.75">
      <c r="A31" s="302">
        <f t="shared" si="2"/>
        <v>24</v>
      </c>
      <c r="B31" s="113"/>
      <c r="C31" s="113"/>
      <c r="D31" s="113"/>
      <c r="E31" s="113" t="s">
        <v>577</v>
      </c>
      <c r="F31" s="124" t="s">
        <v>598</v>
      </c>
      <c r="G31" s="285"/>
      <c r="H31" s="282"/>
      <c r="I31" s="282"/>
      <c r="J31" s="284"/>
      <c r="K31" s="282">
        <v>23</v>
      </c>
      <c r="L31" s="286">
        <v>10</v>
      </c>
      <c r="M31" s="307"/>
    </row>
    <row r="32" spans="1:13" s="127" customFormat="1" ht="12.75">
      <c r="A32" s="302">
        <f t="shared" si="2"/>
        <v>25</v>
      </c>
      <c r="B32" s="113" t="s">
        <v>561</v>
      </c>
      <c r="C32" s="113"/>
      <c r="D32" s="113"/>
      <c r="E32" s="113" t="s">
        <v>143</v>
      </c>
      <c r="F32" s="124" t="s">
        <v>599</v>
      </c>
      <c r="G32" s="285"/>
      <c r="H32" s="282">
        <v>1</v>
      </c>
      <c r="I32" s="282">
        <v>0.5</v>
      </c>
      <c r="J32" s="320">
        <v>0.75</v>
      </c>
      <c r="K32" s="282"/>
      <c r="L32" s="286"/>
      <c r="M32" s="307"/>
    </row>
    <row r="33" spans="1:13" s="127" customFormat="1" ht="12.75">
      <c r="A33" s="302">
        <f t="shared" si="2"/>
        <v>26</v>
      </c>
      <c r="B33" s="113"/>
      <c r="C33" s="113"/>
      <c r="D33" s="113"/>
      <c r="E33" s="113" t="s">
        <v>577</v>
      </c>
      <c r="F33" s="124" t="s">
        <v>600</v>
      </c>
      <c r="G33" s="285"/>
      <c r="H33" s="282"/>
      <c r="I33" s="282"/>
      <c r="J33" s="320"/>
      <c r="K33" s="282">
        <v>5</v>
      </c>
      <c r="L33" s="286">
        <v>5</v>
      </c>
      <c r="M33" s="307"/>
    </row>
    <row r="34" spans="1:13" s="127" customFormat="1" ht="12.75">
      <c r="A34" s="302">
        <f t="shared" si="2"/>
        <v>27</v>
      </c>
      <c r="B34" s="113" t="s">
        <v>561</v>
      </c>
      <c r="C34" s="113"/>
      <c r="D34" s="113"/>
      <c r="E34" s="113" t="s">
        <v>143</v>
      </c>
      <c r="F34" s="124" t="s">
        <v>601</v>
      </c>
      <c r="G34" s="285"/>
      <c r="H34" s="282">
        <v>1</v>
      </c>
      <c r="I34" s="282">
        <v>1</v>
      </c>
      <c r="J34" s="320">
        <v>0.75</v>
      </c>
      <c r="K34" s="282"/>
      <c r="L34" s="286"/>
      <c r="M34" s="307"/>
    </row>
    <row r="35" spans="1:13" s="127" customFormat="1" ht="12.75">
      <c r="A35" s="302">
        <f t="shared" si="2"/>
        <v>28</v>
      </c>
      <c r="B35" s="113"/>
      <c r="C35" s="113"/>
      <c r="D35" s="101"/>
      <c r="E35" s="434" t="s">
        <v>602</v>
      </c>
      <c r="F35" s="434"/>
      <c r="G35" s="196">
        <f>SUM(G36:G37)</f>
        <v>0</v>
      </c>
      <c r="H35" s="245">
        <f>SUM(H36:H37)</f>
        <v>0</v>
      </c>
      <c r="I35" s="245">
        <v>0</v>
      </c>
      <c r="J35" s="195">
        <f>SUM(J36:J37)</f>
        <v>2</v>
      </c>
      <c r="K35" s="245">
        <f>SUM(K36:K37)</f>
        <v>60</v>
      </c>
      <c r="L35" s="244">
        <f>SUM(L36:L37)</f>
        <v>2</v>
      </c>
      <c r="M35" s="307"/>
    </row>
    <row r="36" spans="1:13" s="127" customFormat="1" ht="12.75">
      <c r="A36" s="302">
        <f t="shared" si="2"/>
        <v>29</v>
      </c>
      <c r="B36" s="113" t="s">
        <v>603</v>
      </c>
      <c r="C36" s="113"/>
      <c r="D36" s="321"/>
      <c r="E36" s="322">
        <v>716</v>
      </c>
      <c r="F36" s="323" t="s">
        <v>604</v>
      </c>
      <c r="G36" s="285">
        <v>0</v>
      </c>
      <c r="H36" s="282">
        <v>0</v>
      </c>
      <c r="I36" s="324">
        <v>0</v>
      </c>
      <c r="J36" s="284">
        <v>1</v>
      </c>
      <c r="K36" s="282">
        <v>50</v>
      </c>
      <c r="L36" s="286">
        <v>0</v>
      </c>
      <c r="M36" s="307"/>
    </row>
    <row r="37" spans="1:13" s="127" customFormat="1" ht="12.75">
      <c r="A37" s="302">
        <f t="shared" si="2"/>
        <v>30</v>
      </c>
      <c r="B37" s="113" t="s">
        <v>561</v>
      </c>
      <c r="C37" s="113"/>
      <c r="D37" s="101"/>
      <c r="E37" s="325">
        <v>716</v>
      </c>
      <c r="F37" s="124" t="s">
        <v>605</v>
      </c>
      <c r="G37" s="285"/>
      <c r="H37" s="282"/>
      <c r="I37" s="282"/>
      <c r="J37" s="284">
        <v>1</v>
      </c>
      <c r="K37" s="282">
        <v>10</v>
      </c>
      <c r="L37" s="286">
        <v>2</v>
      </c>
      <c r="M37" s="307"/>
    </row>
    <row r="38" spans="1:13" s="127" customFormat="1" ht="12.75">
      <c r="A38" s="302">
        <f t="shared" si="2"/>
        <v>31</v>
      </c>
      <c r="B38" s="113"/>
      <c r="C38" s="113"/>
      <c r="D38" s="101"/>
      <c r="E38" s="397" t="s">
        <v>606</v>
      </c>
      <c r="F38" s="397"/>
      <c r="G38" s="196">
        <f aca="true" t="shared" si="6" ref="G38:L38">SUM(G39:G60)</f>
        <v>0</v>
      </c>
      <c r="H38" s="195">
        <f t="shared" si="6"/>
        <v>8</v>
      </c>
      <c r="I38" s="195">
        <f t="shared" si="6"/>
        <v>51.7</v>
      </c>
      <c r="J38" s="196">
        <f t="shared" si="6"/>
        <v>930.2</v>
      </c>
      <c r="K38" s="195">
        <f t="shared" si="6"/>
        <v>870</v>
      </c>
      <c r="L38" s="196">
        <f t="shared" si="6"/>
        <v>20</v>
      </c>
      <c r="M38" s="307"/>
    </row>
    <row r="39" spans="1:13" s="127" customFormat="1" ht="12.75">
      <c r="A39" s="302">
        <f t="shared" si="2"/>
        <v>32</v>
      </c>
      <c r="B39" s="113"/>
      <c r="C39" s="113"/>
      <c r="D39" s="113"/>
      <c r="E39" s="113" t="s">
        <v>554</v>
      </c>
      <c r="F39" s="124" t="s">
        <v>288</v>
      </c>
      <c r="G39" s="285"/>
      <c r="H39" s="282"/>
      <c r="I39" s="282"/>
      <c r="J39" s="284"/>
      <c r="K39" s="282">
        <v>50</v>
      </c>
      <c r="L39" s="286">
        <v>0</v>
      </c>
      <c r="M39" s="307"/>
    </row>
    <row r="40" spans="1:13" s="127" customFormat="1" ht="12.75">
      <c r="A40" s="302">
        <f t="shared" si="2"/>
        <v>33</v>
      </c>
      <c r="B40" s="113"/>
      <c r="C40" s="113"/>
      <c r="D40" s="113"/>
      <c r="E40" s="113" t="s">
        <v>550</v>
      </c>
      <c r="F40" s="124" t="s">
        <v>580</v>
      </c>
      <c r="G40" s="285"/>
      <c r="H40" s="282"/>
      <c r="I40" s="282"/>
      <c r="J40" s="284">
        <v>2</v>
      </c>
      <c r="K40" s="282"/>
      <c r="L40" s="286"/>
      <c r="M40" s="307"/>
    </row>
    <row r="41" spans="1:13" s="127" customFormat="1" ht="12.75">
      <c r="A41" s="302">
        <f aca="true" t="shared" si="7" ref="A41:A72">1+A40</f>
        <v>34</v>
      </c>
      <c r="B41" s="113"/>
      <c r="C41" s="113"/>
      <c r="D41" s="113"/>
      <c r="E41" s="113" t="s">
        <v>550</v>
      </c>
      <c r="F41" s="124" t="s">
        <v>607</v>
      </c>
      <c r="G41" s="285"/>
      <c r="H41" s="282"/>
      <c r="I41" s="282"/>
      <c r="J41" s="326">
        <v>2</v>
      </c>
      <c r="K41" s="282"/>
      <c r="L41" s="286"/>
      <c r="M41" s="307"/>
    </row>
    <row r="42" spans="1:13" s="127" customFormat="1" ht="12.75">
      <c r="A42" s="302">
        <f t="shared" si="7"/>
        <v>35</v>
      </c>
      <c r="B42" s="113"/>
      <c r="C42" s="113"/>
      <c r="D42" s="113"/>
      <c r="E42" s="113" t="s">
        <v>550</v>
      </c>
      <c r="F42" s="124" t="s">
        <v>608</v>
      </c>
      <c r="G42" s="285"/>
      <c r="H42" s="282"/>
      <c r="I42" s="282"/>
      <c r="J42" s="284"/>
      <c r="K42" s="282"/>
      <c r="L42" s="286"/>
      <c r="M42" s="307"/>
    </row>
    <row r="43" spans="1:13" s="127" customFormat="1" ht="12.75">
      <c r="A43" s="302">
        <f t="shared" si="7"/>
        <v>36</v>
      </c>
      <c r="B43" s="113"/>
      <c r="C43" s="113"/>
      <c r="D43" s="113"/>
      <c r="E43" s="113" t="s">
        <v>354</v>
      </c>
      <c r="F43" s="124" t="s">
        <v>609</v>
      </c>
      <c r="G43" s="285"/>
      <c r="H43" s="282"/>
      <c r="I43" s="282"/>
      <c r="J43" s="284">
        <v>0</v>
      </c>
      <c r="K43" s="282"/>
      <c r="L43" s="286"/>
      <c r="M43" s="307"/>
    </row>
    <row r="44" spans="1:13" s="127" customFormat="1" ht="12.75">
      <c r="A44" s="302">
        <f t="shared" si="7"/>
        <v>37</v>
      </c>
      <c r="B44" s="113"/>
      <c r="C44" s="113"/>
      <c r="D44" s="113"/>
      <c r="E44" s="113" t="s">
        <v>354</v>
      </c>
      <c r="F44" s="124" t="s">
        <v>610</v>
      </c>
      <c r="G44" s="285"/>
      <c r="H44" s="282"/>
      <c r="I44" s="282"/>
      <c r="J44" s="284">
        <v>0</v>
      </c>
      <c r="K44" s="282"/>
      <c r="L44" s="286"/>
      <c r="M44" s="307"/>
    </row>
    <row r="45" spans="1:13" s="127" customFormat="1" ht="12.75">
      <c r="A45" s="302">
        <f t="shared" si="7"/>
        <v>38</v>
      </c>
      <c r="B45" s="113"/>
      <c r="C45" s="113"/>
      <c r="D45" s="113"/>
      <c r="E45" s="113" t="s">
        <v>550</v>
      </c>
      <c r="F45" s="124" t="s">
        <v>611</v>
      </c>
      <c r="G45" s="285"/>
      <c r="H45" s="282"/>
      <c r="I45" s="282"/>
      <c r="J45" s="326">
        <v>2</v>
      </c>
      <c r="K45" s="282"/>
      <c r="L45" s="286"/>
      <c r="M45" s="307"/>
    </row>
    <row r="46" spans="1:13" s="127" customFormat="1" ht="12.75">
      <c r="A46" s="302">
        <f t="shared" si="7"/>
        <v>39</v>
      </c>
      <c r="B46" s="113"/>
      <c r="C46" s="113"/>
      <c r="D46" s="113"/>
      <c r="E46" s="113" t="s">
        <v>550</v>
      </c>
      <c r="F46" s="124" t="s">
        <v>590</v>
      </c>
      <c r="G46" s="285"/>
      <c r="H46" s="282"/>
      <c r="I46" s="282"/>
      <c r="J46" s="326"/>
      <c r="K46" s="282"/>
      <c r="L46" s="286"/>
      <c r="M46" s="307"/>
    </row>
    <row r="47" spans="1:13" s="127" customFormat="1" ht="12.75">
      <c r="A47" s="302">
        <f t="shared" si="7"/>
        <v>40</v>
      </c>
      <c r="B47" s="113"/>
      <c r="C47" s="113"/>
      <c r="D47" s="113"/>
      <c r="E47" s="113" t="s">
        <v>550</v>
      </c>
      <c r="F47" s="124" t="s">
        <v>591</v>
      </c>
      <c r="G47" s="285"/>
      <c r="H47" s="282"/>
      <c r="I47" s="282"/>
      <c r="J47" s="326"/>
      <c r="K47" s="282"/>
      <c r="L47" s="286"/>
      <c r="M47" s="307"/>
    </row>
    <row r="48" spans="1:13" s="127" customFormat="1" ht="12.75">
      <c r="A48" s="302">
        <f t="shared" si="7"/>
        <v>41</v>
      </c>
      <c r="B48" s="113"/>
      <c r="C48" s="113"/>
      <c r="D48" s="113"/>
      <c r="E48" s="113" t="s">
        <v>550</v>
      </c>
      <c r="F48" s="124" t="s">
        <v>612</v>
      </c>
      <c r="G48" s="285"/>
      <c r="H48" s="282"/>
      <c r="I48" s="282"/>
      <c r="J48" s="326"/>
      <c r="K48" s="282"/>
      <c r="L48" s="286"/>
      <c r="M48" s="307"/>
    </row>
    <row r="49" spans="1:13" s="127" customFormat="1" ht="12.75">
      <c r="A49" s="302">
        <f t="shared" si="7"/>
        <v>42</v>
      </c>
      <c r="B49" s="113" t="s">
        <v>613</v>
      </c>
      <c r="C49" s="113"/>
      <c r="D49" s="113"/>
      <c r="E49" s="113" t="s">
        <v>354</v>
      </c>
      <c r="F49" s="124" t="s">
        <v>614</v>
      </c>
      <c r="G49" s="285"/>
      <c r="H49" s="282"/>
      <c r="I49" s="282"/>
      <c r="J49" s="326"/>
      <c r="K49" s="282">
        <v>5</v>
      </c>
      <c r="L49" s="286">
        <v>10</v>
      </c>
      <c r="M49" s="307"/>
    </row>
    <row r="50" spans="1:13" s="127" customFormat="1" ht="12.75">
      <c r="A50" s="302">
        <f t="shared" si="7"/>
        <v>43</v>
      </c>
      <c r="B50" s="113" t="s">
        <v>613</v>
      </c>
      <c r="C50" s="113"/>
      <c r="D50" s="113"/>
      <c r="E50" s="113" t="s">
        <v>354</v>
      </c>
      <c r="F50" s="124" t="s">
        <v>615</v>
      </c>
      <c r="G50" s="285"/>
      <c r="H50" s="282"/>
      <c r="I50" s="282"/>
      <c r="J50" s="326"/>
      <c r="K50" s="282">
        <v>2</v>
      </c>
      <c r="L50" s="286">
        <v>10</v>
      </c>
      <c r="M50" s="307"/>
    </row>
    <row r="51" spans="1:13" s="127" customFormat="1" ht="12.75">
      <c r="A51" s="302">
        <f t="shared" si="7"/>
        <v>44</v>
      </c>
      <c r="B51" s="113"/>
      <c r="C51" s="113"/>
      <c r="D51" s="113"/>
      <c r="E51" s="113" t="s">
        <v>354</v>
      </c>
      <c r="F51" s="124" t="s">
        <v>616</v>
      </c>
      <c r="G51" s="285"/>
      <c r="H51" s="282"/>
      <c r="I51" s="282"/>
      <c r="J51" s="284">
        <v>0</v>
      </c>
      <c r="K51" s="282"/>
      <c r="L51" s="286"/>
      <c r="M51" s="307"/>
    </row>
    <row r="52" spans="1:15" s="127" customFormat="1" ht="12.75">
      <c r="A52" s="302">
        <f t="shared" si="7"/>
        <v>45</v>
      </c>
      <c r="B52" s="113" t="s">
        <v>603</v>
      </c>
      <c r="C52" s="113"/>
      <c r="D52" s="113"/>
      <c r="E52" s="113" t="s">
        <v>354</v>
      </c>
      <c r="F52" s="124" t="s">
        <v>617</v>
      </c>
      <c r="G52" s="285">
        <v>0</v>
      </c>
      <c r="H52" s="282">
        <v>8</v>
      </c>
      <c r="I52" s="282"/>
      <c r="J52" s="284">
        <v>647.2</v>
      </c>
      <c r="K52" s="282">
        <v>793</v>
      </c>
      <c r="L52" s="286">
        <v>0</v>
      </c>
      <c r="M52" s="307"/>
      <c r="N52" s="327"/>
      <c r="O52" s="327"/>
    </row>
    <row r="53" spans="1:13" s="127" customFormat="1" ht="12.75">
      <c r="A53" s="302">
        <f t="shared" si="7"/>
        <v>46</v>
      </c>
      <c r="B53" s="113" t="s">
        <v>603</v>
      </c>
      <c r="C53" s="113"/>
      <c r="D53" s="113"/>
      <c r="E53" s="113" t="s">
        <v>354</v>
      </c>
      <c r="F53" s="124" t="s">
        <v>618</v>
      </c>
      <c r="G53" s="285"/>
      <c r="H53" s="282"/>
      <c r="I53" s="282"/>
      <c r="J53" s="284">
        <v>114</v>
      </c>
      <c r="K53" s="282">
        <v>20</v>
      </c>
      <c r="L53" s="286"/>
      <c r="M53" s="307"/>
    </row>
    <row r="54" spans="1:13" s="127" customFormat="1" ht="12.75">
      <c r="A54" s="302">
        <f t="shared" si="7"/>
        <v>47</v>
      </c>
      <c r="B54" s="113"/>
      <c r="C54" s="113"/>
      <c r="D54" s="113"/>
      <c r="E54" s="113" t="s">
        <v>554</v>
      </c>
      <c r="F54" s="124" t="s">
        <v>619</v>
      </c>
      <c r="G54" s="285"/>
      <c r="H54" s="282"/>
      <c r="I54" s="282"/>
      <c r="J54" s="326">
        <v>20</v>
      </c>
      <c r="K54" s="282"/>
      <c r="L54" s="286"/>
      <c r="M54" s="307"/>
    </row>
    <row r="55" spans="1:13" s="127" customFormat="1" ht="12.75">
      <c r="A55" s="302">
        <f t="shared" si="7"/>
        <v>48</v>
      </c>
      <c r="B55" s="113"/>
      <c r="C55" s="113"/>
      <c r="D55" s="113"/>
      <c r="E55" s="113" t="s">
        <v>550</v>
      </c>
      <c r="F55" s="124" t="s">
        <v>588</v>
      </c>
      <c r="G55" s="285"/>
      <c r="H55" s="282"/>
      <c r="I55" s="282"/>
      <c r="J55" s="326"/>
      <c r="K55" s="282"/>
      <c r="L55" s="286"/>
      <c r="M55" s="307"/>
    </row>
    <row r="56" spans="1:13" s="127" customFormat="1" ht="12.75">
      <c r="A56" s="302">
        <f t="shared" si="7"/>
        <v>49</v>
      </c>
      <c r="B56" s="113"/>
      <c r="C56" s="113"/>
      <c r="D56" s="113"/>
      <c r="E56" s="113" t="s">
        <v>354</v>
      </c>
      <c r="F56" s="124" t="s">
        <v>620</v>
      </c>
      <c r="G56" s="285"/>
      <c r="H56" s="282"/>
      <c r="I56" s="282"/>
      <c r="J56" s="326"/>
      <c r="K56" s="282"/>
      <c r="L56" s="286"/>
      <c r="M56" s="307"/>
    </row>
    <row r="57" spans="1:13" s="127" customFormat="1" ht="12.75">
      <c r="A57" s="302">
        <f t="shared" si="7"/>
        <v>50</v>
      </c>
      <c r="B57" s="113"/>
      <c r="C57" s="113"/>
      <c r="D57" s="113"/>
      <c r="E57" s="113" t="s">
        <v>550</v>
      </c>
      <c r="F57" s="124" t="s">
        <v>621</v>
      </c>
      <c r="G57" s="285"/>
      <c r="H57" s="282"/>
      <c r="I57" s="282"/>
      <c r="J57" s="326">
        <v>2</v>
      </c>
      <c r="K57" s="282"/>
      <c r="L57" s="286"/>
      <c r="M57" s="307"/>
    </row>
    <row r="58" spans="1:13" s="127" customFormat="1" ht="12.75">
      <c r="A58" s="302">
        <f t="shared" si="7"/>
        <v>51</v>
      </c>
      <c r="B58" s="328" t="s">
        <v>561</v>
      </c>
      <c r="C58" s="328"/>
      <c r="D58" s="328"/>
      <c r="E58" s="328" t="s">
        <v>550</v>
      </c>
      <c r="F58" s="329" t="s">
        <v>578</v>
      </c>
      <c r="G58" s="314"/>
      <c r="H58" s="282"/>
      <c r="I58" s="282"/>
      <c r="J58" s="318">
        <v>5</v>
      </c>
      <c r="K58" s="282"/>
      <c r="L58" s="286"/>
      <c r="M58" s="307"/>
    </row>
    <row r="59" spans="1:13" s="127" customFormat="1" ht="12.75">
      <c r="A59" s="302">
        <f t="shared" si="7"/>
        <v>52</v>
      </c>
      <c r="B59" s="328"/>
      <c r="C59" s="328"/>
      <c r="D59" s="328"/>
      <c r="E59" s="328" t="s">
        <v>180</v>
      </c>
      <c r="F59" s="329" t="s">
        <v>622</v>
      </c>
      <c r="G59" s="314"/>
      <c r="H59" s="282"/>
      <c r="I59" s="282">
        <v>51.7</v>
      </c>
      <c r="J59" s="318"/>
      <c r="K59" s="282"/>
      <c r="L59" s="286"/>
      <c r="M59" s="307"/>
    </row>
    <row r="60" spans="1:13" s="127" customFormat="1" ht="12.75">
      <c r="A60" s="302">
        <f t="shared" si="7"/>
        <v>53</v>
      </c>
      <c r="B60" s="330" t="s">
        <v>603</v>
      </c>
      <c r="C60" s="330"/>
      <c r="D60" s="330"/>
      <c r="E60" s="330" t="s">
        <v>354</v>
      </c>
      <c r="F60" s="331" t="s">
        <v>623</v>
      </c>
      <c r="G60" s="309"/>
      <c r="H60" s="282"/>
      <c r="I60" s="282"/>
      <c r="J60" s="311">
        <v>136</v>
      </c>
      <c r="K60" s="282"/>
      <c r="L60" s="286"/>
      <c r="M60" s="307"/>
    </row>
    <row r="61" spans="1:13" s="127" customFormat="1" ht="12.75">
      <c r="A61" s="302">
        <f t="shared" si="7"/>
        <v>54</v>
      </c>
      <c r="B61" s="113"/>
      <c r="C61" s="113"/>
      <c r="D61" s="113"/>
      <c r="E61" s="397" t="s">
        <v>624</v>
      </c>
      <c r="F61" s="397"/>
      <c r="G61" s="196">
        <f aca="true" t="shared" si="8" ref="G61:L61">SUM(G62:G76)</f>
        <v>27.2</v>
      </c>
      <c r="H61" s="245">
        <f t="shared" si="8"/>
        <v>31.500000000000004</v>
      </c>
      <c r="I61" s="245">
        <f t="shared" si="8"/>
        <v>31.9</v>
      </c>
      <c r="J61" s="195">
        <f t="shared" si="8"/>
        <v>0</v>
      </c>
      <c r="K61" s="245">
        <f t="shared" si="8"/>
        <v>0</v>
      </c>
      <c r="L61" s="244">
        <f t="shared" si="8"/>
        <v>0</v>
      </c>
      <c r="M61" s="307"/>
    </row>
    <row r="62" spans="1:13" s="127" customFormat="1" ht="12.75">
      <c r="A62" s="302">
        <f t="shared" si="7"/>
        <v>55</v>
      </c>
      <c r="B62" s="113" t="s">
        <v>625</v>
      </c>
      <c r="C62" s="113"/>
      <c r="D62" s="113"/>
      <c r="E62" s="105" t="s">
        <v>85</v>
      </c>
      <c r="F62" s="109" t="s">
        <v>86</v>
      </c>
      <c r="G62" s="285">
        <v>15.9</v>
      </c>
      <c r="H62" s="282">
        <v>16.2</v>
      </c>
      <c r="I62" s="282">
        <v>14.3</v>
      </c>
      <c r="J62" s="284"/>
      <c r="K62" s="282"/>
      <c r="L62" s="286"/>
      <c r="M62" s="307"/>
    </row>
    <row r="63" spans="1:13" s="127" customFormat="1" ht="12.75">
      <c r="A63" s="302">
        <f t="shared" si="7"/>
        <v>56</v>
      </c>
      <c r="B63" s="113" t="s">
        <v>625</v>
      </c>
      <c r="C63" s="113"/>
      <c r="D63" s="113"/>
      <c r="E63" s="105" t="s">
        <v>87</v>
      </c>
      <c r="F63" s="109" t="s">
        <v>88</v>
      </c>
      <c r="G63" s="285">
        <v>3.7</v>
      </c>
      <c r="H63" s="282">
        <v>5.3</v>
      </c>
      <c r="I63" s="282">
        <v>4.6</v>
      </c>
      <c r="J63" s="284"/>
      <c r="K63" s="282"/>
      <c r="L63" s="286"/>
      <c r="M63" s="307"/>
    </row>
    <row r="64" spans="1:13" s="127" customFormat="1" ht="12.75">
      <c r="A64" s="302">
        <f t="shared" si="7"/>
        <v>57</v>
      </c>
      <c r="B64" s="113"/>
      <c r="C64" s="113"/>
      <c r="D64" s="113"/>
      <c r="E64" s="105" t="s">
        <v>218</v>
      </c>
      <c r="F64" s="109" t="s">
        <v>219</v>
      </c>
      <c r="G64" s="285">
        <v>0</v>
      </c>
      <c r="H64" s="282">
        <v>0</v>
      </c>
      <c r="I64" s="282">
        <v>2.1</v>
      </c>
      <c r="J64" s="284"/>
      <c r="K64" s="282"/>
      <c r="L64" s="286"/>
      <c r="M64" s="307"/>
    </row>
    <row r="65" spans="1:13" s="127" customFormat="1" ht="12.75">
      <c r="A65" s="302">
        <f t="shared" si="7"/>
        <v>58</v>
      </c>
      <c r="B65" s="113" t="s">
        <v>625</v>
      </c>
      <c r="C65" s="113"/>
      <c r="D65" s="113"/>
      <c r="E65" s="105" t="s">
        <v>89</v>
      </c>
      <c r="F65" s="109" t="s">
        <v>90</v>
      </c>
      <c r="G65" s="285">
        <v>0</v>
      </c>
      <c r="H65" s="282">
        <v>0.6</v>
      </c>
      <c r="I65" s="282">
        <v>0.6</v>
      </c>
      <c r="J65" s="284"/>
      <c r="K65" s="282"/>
      <c r="L65" s="286"/>
      <c r="M65" s="307"/>
    </row>
    <row r="66" spans="1:13" s="127" customFormat="1" ht="12.75">
      <c r="A66" s="302">
        <f t="shared" si="7"/>
        <v>59</v>
      </c>
      <c r="B66" s="113" t="s">
        <v>625</v>
      </c>
      <c r="C66" s="113"/>
      <c r="D66" s="113"/>
      <c r="E66" s="105" t="s">
        <v>91</v>
      </c>
      <c r="F66" s="109" t="s">
        <v>92</v>
      </c>
      <c r="G66" s="285">
        <v>1.9</v>
      </c>
      <c r="H66" s="282">
        <v>2.2</v>
      </c>
      <c r="I66" s="282">
        <v>2.2</v>
      </c>
      <c r="J66" s="284"/>
      <c r="K66" s="282"/>
      <c r="L66" s="286"/>
      <c r="M66" s="307"/>
    </row>
    <row r="67" spans="1:13" s="127" customFormat="1" ht="12.75">
      <c r="A67" s="302">
        <f t="shared" si="7"/>
        <v>60</v>
      </c>
      <c r="B67" s="113" t="s">
        <v>625</v>
      </c>
      <c r="C67" s="113"/>
      <c r="D67" s="113"/>
      <c r="E67" s="105" t="s">
        <v>93</v>
      </c>
      <c r="F67" s="109" t="s">
        <v>94</v>
      </c>
      <c r="G67" s="285">
        <v>0.30000000000000004</v>
      </c>
      <c r="H67" s="282">
        <v>0.3</v>
      </c>
      <c r="I67" s="282">
        <v>0.3</v>
      </c>
      <c r="J67" s="284"/>
      <c r="K67" s="282"/>
      <c r="L67" s="286"/>
      <c r="M67" s="307"/>
    </row>
    <row r="68" spans="1:13" s="127" customFormat="1" ht="12.75">
      <c r="A68" s="302">
        <f t="shared" si="7"/>
        <v>61</v>
      </c>
      <c r="B68" s="113" t="s">
        <v>625</v>
      </c>
      <c r="C68" s="113"/>
      <c r="D68" s="113"/>
      <c r="E68" s="105" t="s">
        <v>95</v>
      </c>
      <c r="F68" s="109" t="s">
        <v>96</v>
      </c>
      <c r="G68" s="285">
        <v>2.9</v>
      </c>
      <c r="H68" s="282">
        <v>3.1</v>
      </c>
      <c r="I68" s="282">
        <v>3.1</v>
      </c>
      <c r="J68" s="284"/>
      <c r="K68" s="282"/>
      <c r="L68" s="286"/>
      <c r="M68" s="307"/>
    </row>
    <row r="69" spans="1:13" s="127" customFormat="1" ht="12.75">
      <c r="A69" s="302">
        <f t="shared" si="7"/>
        <v>62</v>
      </c>
      <c r="B69" s="113" t="s">
        <v>625</v>
      </c>
      <c r="C69" s="113"/>
      <c r="D69" s="113"/>
      <c r="E69" s="105" t="s">
        <v>97</v>
      </c>
      <c r="F69" s="109" t="s">
        <v>98</v>
      </c>
      <c r="G69" s="285">
        <v>0.2</v>
      </c>
      <c r="H69" s="282">
        <v>0.2</v>
      </c>
      <c r="I69" s="282">
        <v>0.2</v>
      </c>
      <c r="J69" s="284"/>
      <c r="K69" s="282"/>
      <c r="L69" s="286"/>
      <c r="M69" s="307"/>
    </row>
    <row r="70" spans="1:13" s="127" customFormat="1" ht="12.75">
      <c r="A70" s="302">
        <f t="shared" si="7"/>
        <v>63</v>
      </c>
      <c r="B70" s="113" t="s">
        <v>625</v>
      </c>
      <c r="C70" s="113"/>
      <c r="D70" s="113"/>
      <c r="E70" s="105" t="s">
        <v>99</v>
      </c>
      <c r="F70" s="109" t="s">
        <v>100</v>
      </c>
      <c r="G70" s="285">
        <v>0.6000000000000001</v>
      </c>
      <c r="H70" s="282">
        <v>0.7</v>
      </c>
      <c r="I70" s="282">
        <v>0.7</v>
      </c>
      <c r="J70" s="284"/>
      <c r="K70" s="282"/>
      <c r="L70" s="286"/>
      <c r="M70" s="307"/>
    </row>
    <row r="71" spans="1:13" s="127" customFormat="1" ht="12.75">
      <c r="A71" s="302">
        <f t="shared" si="7"/>
        <v>64</v>
      </c>
      <c r="B71" s="113" t="s">
        <v>625</v>
      </c>
      <c r="C71" s="113"/>
      <c r="D71" s="113"/>
      <c r="E71" s="105" t="s">
        <v>101</v>
      </c>
      <c r="F71" s="109" t="s">
        <v>102</v>
      </c>
      <c r="G71" s="285">
        <v>0.2</v>
      </c>
      <c r="H71" s="282">
        <v>0.2</v>
      </c>
      <c r="I71" s="282">
        <v>0.2</v>
      </c>
      <c r="J71" s="284"/>
      <c r="K71" s="282"/>
      <c r="L71" s="286"/>
      <c r="M71" s="307"/>
    </row>
    <row r="72" spans="1:13" s="127" customFormat="1" ht="12.75">
      <c r="A72" s="302">
        <f t="shared" si="7"/>
        <v>65</v>
      </c>
      <c r="B72" s="113" t="s">
        <v>625</v>
      </c>
      <c r="C72" s="113"/>
      <c r="D72" s="113"/>
      <c r="E72" s="105" t="s">
        <v>105</v>
      </c>
      <c r="F72" s="109" t="s">
        <v>106</v>
      </c>
      <c r="G72" s="285">
        <v>0.9</v>
      </c>
      <c r="H72" s="282">
        <v>1.1</v>
      </c>
      <c r="I72" s="282">
        <v>1</v>
      </c>
      <c r="J72" s="284"/>
      <c r="K72" s="282"/>
      <c r="L72" s="286"/>
      <c r="M72" s="307"/>
    </row>
    <row r="73" spans="1:13" s="127" customFormat="1" ht="12.75">
      <c r="A73" s="302">
        <f aca="true" t="shared" si="9" ref="A73:A79">1+A72</f>
        <v>66</v>
      </c>
      <c r="B73" s="113" t="s">
        <v>625</v>
      </c>
      <c r="C73" s="113"/>
      <c r="D73" s="113"/>
      <c r="E73" s="105" t="s">
        <v>107</v>
      </c>
      <c r="F73" s="109" t="s">
        <v>108</v>
      </c>
      <c r="G73" s="285">
        <v>0.2</v>
      </c>
      <c r="H73" s="282">
        <v>0.3</v>
      </c>
      <c r="I73" s="282">
        <v>0.3</v>
      </c>
      <c r="J73" s="284"/>
      <c r="K73" s="282"/>
      <c r="L73" s="286"/>
      <c r="M73" s="307"/>
    </row>
    <row r="74" spans="1:13" s="127" customFormat="1" ht="12.75">
      <c r="A74" s="302">
        <f t="shared" si="9"/>
        <v>67</v>
      </c>
      <c r="B74" s="113" t="s">
        <v>625</v>
      </c>
      <c r="C74" s="113"/>
      <c r="D74" s="113"/>
      <c r="E74" s="105" t="s">
        <v>174</v>
      </c>
      <c r="F74" s="109" t="s">
        <v>175</v>
      </c>
      <c r="G74" s="285">
        <v>0</v>
      </c>
      <c r="H74" s="282">
        <v>0.2</v>
      </c>
      <c r="I74" s="282">
        <v>0.2</v>
      </c>
      <c r="J74" s="284"/>
      <c r="K74" s="282"/>
      <c r="L74" s="286"/>
      <c r="M74" s="307"/>
    </row>
    <row r="75" spans="1:13" s="127" customFormat="1" ht="12.75">
      <c r="A75" s="302">
        <f t="shared" si="9"/>
        <v>68</v>
      </c>
      <c r="B75" s="113" t="s">
        <v>625</v>
      </c>
      <c r="C75" s="113"/>
      <c r="D75" s="113"/>
      <c r="E75" s="105" t="s">
        <v>109</v>
      </c>
      <c r="F75" s="109" t="s">
        <v>110</v>
      </c>
      <c r="G75" s="285">
        <v>0.1</v>
      </c>
      <c r="H75" s="282">
        <v>0.8</v>
      </c>
      <c r="I75" s="282">
        <v>0.4</v>
      </c>
      <c r="J75" s="284"/>
      <c r="K75" s="282"/>
      <c r="L75" s="286"/>
      <c r="M75" s="307"/>
    </row>
    <row r="76" spans="1:13" s="127" customFormat="1" ht="12.75">
      <c r="A76" s="302">
        <f t="shared" si="9"/>
        <v>69</v>
      </c>
      <c r="B76" s="113" t="s">
        <v>625</v>
      </c>
      <c r="C76" s="113"/>
      <c r="D76" s="113"/>
      <c r="E76" s="113" t="s">
        <v>111</v>
      </c>
      <c r="F76" s="124" t="s">
        <v>112</v>
      </c>
      <c r="G76" s="285">
        <v>0.30000000000000004</v>
      </c>
      <c r="H76" s="282">
        <v>0.3</v>
      </c>
      <c r="I76" s="282">
        <v>1.7</v>
      </c>
      <c r="J76" s="284"/>
      <c r="K76" s="282"/>
      <c r="L76" s="286"/>
      <c r="M76" s="307"/>
    </row>
    <row r="77" spans="1:13" s="127" customFormat="1" ht="12.75">
      <c r="A77" s="302">
        <f t="shared" si="9"/>
        <v>70</v>
      </c>
      <c r="B77" s="113"/>
      <c r="C77" s="248"/>
      <c r="D77" s="106" t="s">
        <v>626</v>
      </c>
      <c r="E77" s="393" t="s">
        <v>627</v>
      </c>
      <c r="F77" s="393"/>
      <c r="G77" s="281">
        <f aca="true" t="shared" si="10" ref="G77:L77">SUM(G78:G79)</f>
        <v>3.9</v>
      </c>
      <c r="H77" s="174">
        <f t="shared" si="10"/>
        <v>0</v>
      </c>
      <c r="I77" s="174">
        <f t="shared" si="10"/>
        <v>0</v>
      </c>
      <c r="J77" s="280">
        <f t="shared" si="10"/>
        <v>0</v>
      </c>
      <c r="K77" s="174">
        <f t="shared" si="10"/>
        <v>0</v>
      </c>
      <c r="L77" s="175">
        <f t="shared" si="10"/>
        <v>0</v>
      </c>
      <c r="M77" s="307"/>
    </row>
    <row r="78" spans="1:13" s="127" customFormat="1" ht="12.75">
      <c r="A78" s="302">
        <f t="shared" si="9"/>
        <v>71</v>
      </c>
      <c r="B78" s="113" t="s">
        <v>536</v>
      </c>
      <c r="C78" s="113"/>
      <c r="D78" s="113"/>
      <c r="E78" s="113" t="s">
        <v>146</v>
      </c>
      <c r="F78" s="124" t="s">
        <v>628</v>
      </c>
      <c r="G78" s="285">
        <v>2</v>
      </c>
      <c r="H78" s="282">
        <v>0</v>
      </c>
      <c r="I78" s="282"/>
      <c r="J78" s="284"/>
      <c r="K78" s="282"/>
      <c r="L78" s="286"/>
      <c r="M78" s="307"/>
    </row>
    <row r="79" spans="1:13" s="127" customFormat="1" ht="12.75">
      <c r="A79" s="302">
        <f t="shared" si="9"/>
        <v>72</v>
      </c>
      <c r="B79" s="113" t="s">
        <v>536</v>
      </c>
      <c r="C79" s="113"/>
      <c r="D79" s="113"/>
      <c r="E79" s="113" t="s">
        <v>240</v>
      </c>
      <c r="F79" s="124" t="s">
        <v>241</v>
      </c>
      <c r="G79" s="285">
        <v>1.9</v>
      </c>
      <c r="H79" s="282">
        <v>0</v>
      </c>
      <c r="I79" s="282"/>
      <c r="J79" s="284"/>
      <c r="K79" s="282"/>
      <c r="L79" s="286"/>
      <c r="M79" s="307"/>
    </row>
  </sheetData>
  <sheetProtection selectLockedCells="1" selectUnlockedCells="1"/>
  <mergeCells count="24">
    <mergeCell ref="A1:K1"/>
    <mergeCell ref="A3:A6"/>
    <mergeCell ref="B3:B6"/>
    <mergeCell ref="C3:D6"/>
    <mergeCell ref="E3:F6"/>
    <mergeCell ref="G3:L3"/>
    <mergeCell ref="G4:I4"/>
    <mergeCell ref="J4:L4"/>
    <mergeCell ref="I5:I6"/>
    <mergeCell ref="J5:J6"/>
    <mergeCell ref="C7:F7"/>
    <mergeCell ref="D8:F8"/>
    <mergeCell ref="K5:K6"/>
    <mergeCell ref="L5:L6"/>
    <mergeCell ref="E61:F61"/>
    <mergeCell ref="E77:F77"/>
    <mergeCell ref="G5:G6"/>
    <mergeCell ref="H5:H6"/>
    <mergeCell ref="E25:F25"/>
    <mergeCell ref="E29:F29"/>
    <mergeCell ref="E35:F35"/>
    <mergeCell ref="E38:F38"/>
    <mergeCell ref="E9:F9"/>
    <mergeCell ref="E10:F10"/>
  </mergeCells>
  <printOptions/>
  <pageMargins left="0.2361111111111111" right="0.2361111111111111" top="0" bottom="0" header="0.5118055555555555" footer="0.5118055555555555"/>
  <pageSetup horizontalDpi="300" verticalDpi="3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L5" sqref="L5:L6"/>
    </sheetView>
  </sheetViews>
  <sheetFormatPr defaultColWidth="11.57421875" defaultRowHeight="12.75"/>
  <cols>
    <col min="1" max="1" width="3.421875" style="247" customWidth="1"/>
    <col min="2" max="2" width="5.140625" style="247" customWidth="1"/>
    <col min="3" max="3" width="6.57421875" style="247" customWidth="1"/>
    <col min="4" max="4" width="5.7109375" style="247" customWidth="1"/>
    <col min="5" max="5" width="7.00390625" style="247" customWidth="1"/>
    <col min="6" max="6" width="37.140625" style="247" customWidth="1"/>
    <col min="7" max="7" width="9.8515625" style="297" customWidth="1"/>
    <col min="8" max="8" width="10.28125" style="297" customWidth="1"/>
    <col min="9" max="9" width="10.140625" style="297" customWidth="1"/>
    <col min="10" max="10" width="9.7109375" style="297" customWidth="1"/>
    <col min="11" max="11" width="9.8515625" style="297" customWidth="1"/>
    <col min="12" max="12" width="10.8515625" style="297" customWidth="1"/>
    <col min="13" max="13" width="2.7109375" style="0" customWidth="1"/>
  </cols>
  <sheetData>
    <row r="1" spans="1:12" ht="20.25" customHeight="1">
      <c r="A1" s="441" t="s">
        <v>629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332"/>
    </row>
    <row r="2" spans="1:12" ht="12.75">
      <c r="A2" s="94"/>
      <c r="B2" s="94"/>
      <c r="C2" s="94"/>
      <c r="D2" s="94"/>
      <c r="E2" s="94"/>
      <c r="F2" s="94"/>
      <c r="G2" s="298"/>
      <c r="H2" s="298"/>
      <c r="I2" s="298"/>
      <c r="J2" s="298"/>
      <c r="K2" s="298"/>
      <c r="L2" s="298"/>
    </row>
    <row r="3" spans="1:12" ht="12.75" customHeight="1">
      <c r="A3" s="403"/>
      <c r="B3" s="403" t="s">
        <v>72</v>
      </c>
      <c r="C3" s="404" t="s">
        <v>73</v>
      </c>
      <c r="D3" s="404"/>
      <c r="E3" s="405" t="s">
        <v>74</v>
      </c>
      <c r="F3" s="405"/>
      <c r="G3" s="437" t="s">
        <v>75</v>
      </c>
      <c r="H3" s="437"/>
      <c r="I3" s="437"/>
      <c r="J3" s="437"/>
      <c r="K3" s="437"/>
      <c r="L3" s="437"/>
    </row>
    <row r="4" spans="1:12" ht="13.5" customHeight="1">
      <c r="A4" s="403"/>
      <c r="B4" s="403"/>
      <c r="C4" s="403"/>
      <c r="D4" s="404"/>
      <c r="E4" s="405"/>
      <c r="F4" s="405"/>
      <c r="G4" s="438" t="s">
        <v>18</v>
      </c>
      <c r="H4" s="438"/>
      <c r="I4" s="438"/>
      <c r="J4" s="408" t="s">
        <v>25</v>
      </c>
      <c r="K4" s="408"/>
      <c r="L4" s="408"/>
    </row>
    <row r="5" spans="1:12" ht="12.75" customHeight="1">
      <c r="A5" s="403"/>
      <c r="B5" s="403"/>
      <c r="C5" s="403"/>
      <c r="D5" s="404"/>
      <c r="E5" s="405"/>
      <c r="F5" s="405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48" customHeight="1">
      <c r="A6" s="403"/>
      <c r="B6" s="403"/>
      <c r="C6" s="403"/>
      <c r="D6" s="404"/>
      <c r="E6" s="405"/>
      <c r="F6" s="405"/>
      <c r="G6" s="400"/>
      <c r="H6" s="400"/>
      <c r="I6" s="399"/>
      <c r="J6" s="400"/>
      <c r="K6" s="400"/>
      <c r="L6" s="399"/>
    </row>
    <row r="7" spans="1:12" ht="28.5" customHeight="1">
      <c r="A7" s="333"/>
      <c r="B7" s="334"/>
      <c r="C7" s="439" t="s">
        <v>630</v>
      </c>
      <c r="D7" s="439"/>
      <c r="E7" s="439"/>
      <c r="F7" s="439"/>
      <c r="G7" s="335">
        <f aca="true" t="shared" si="0" ref="G7:L7">G8+G48+G86</f>
        <v>511.9</v>
      </c>
      <c r="H7" s="335">
        <f t="shared" si="0"/>
        <v>401.6</v>
      </c>
      <c r="I7" s="335">
        <f t="shared" si="0"/>
        <v>526.5</v>
      </c>
      <c r="J7" s="336">
        <f t="shared" si="0"/>
        <v>2877</v>
      </c>
      <c r="K7" s="335">
        <f t="shared" si="0"/>
        <v>529</v>
      </c>
      <c r="L7" s="335">
        <f t="shared" si="0"/>
        <v>1922.8000000000002</v>
      </c>
    </row>
    <row r="8" spans="1:12" ht="12.75">
      <c r="A8" s="201">
        <v>1</v>
      </c>
      <c r="B8" s="113"/>
      <c r="C8" s="337" t="s">
        <v>524</v>
      </c>
      <c r="D8" s="398" t="s">
        <v>566</v>
      </c>
      <c r="E8" s="398"/>
      <c r="F8" s="398"/>
      <c r="G8" s="123">
        <f aca="true" t="shared" si="1" ref="G8:L8">SUM(G9+G19+G30+G34)</f>
        <v>387.7</v>
      </c>
      <c r="H8" s="123">
        <f t="shared" si="1"/>
        <v>339.40000000000003</v>
      </c>
      <c r="I8" s="123">
        <f t="shared" si="1"/>
        <v>400.33</v>
      </c>
      <c r="J8" s="123">
        <f t="shared" si="1"/>
        <v>833</v>
      </c>
      <c r="K8" s="123">
        <f t="shared" si="1"/>
        <v>294</v>
      </c>
      <c r="L8" s="151">
        <f t="shared" si="1"/>
        <v>0</v>
      </c>
    </row>
    <row r="9" spans="1:12" ht="12.75">
      <c r="A9" s="201">
        <f aca="true" t="shared" si="2" ref="A9:A22">1+A8</f>
        <v>2</v>
      </c>
      <c r="B9" s="105"/>
      <c r="C9" s="105"/>
      <c r="D9" s="106" t="s">
        <v>631</v>
      </c>
      <c r="E9" s="395" t="s">
        <v>632</v>
      </c>
      <c r="F9" s="395"/>
      <c r="G9" s="108">
        <f aca="true" t="shared" si="3" ref="G9:L9">SUM(G10:G18)</f>
        <v>289</v>
      </c>
      <c r="H9" s="108">
        <f t="shared" si="3"/>
        <v>255</v>
      </c>
      <c r="I9" s="108">
        <f t="shared" si="3"/>
        <v>295.777</v>
      </c>
      <c r="J9" s="108">
        <f t="shared" si="3"/>
        <v>90</v>
      </c>
      <c r="K9" s="108">
        <f t="shared" si="3"/>
        <v>0</v>
      </c>
      <c r="L9" s="139">
        <f t="shared" si="3"/>
        <v>0</v>
      </c>
    </row>
    <row r="10" spans="1:12" ht="12.75">
      <c r="A10" s="201">
        <f t="shared" si="2"/>
        <v>3</v>
      </c>
      <c r="B10" s="105" t="s">
        <v>536</v>
      </c>
      <c r="C10" s="113"/>
      <c r="D10" s="113"/>
      <c r="E10" s="113" t="s">
        <v>119</v>
      </c>
      <c r="F10" s="124" t="s">
        <v>633</v>
      </c>
      <c r="G10" s="110">
        <v>150</v>
      </c>
      <c r="H10" s="110">
        <v>152</v>
      </c>
      <c r="I10" s="110">
        <v>155</v>
      </c>
      <c r="J10" s="110"/>
      <c r="K10" s="110"/>
      <c r="L10" s="142"/>
    </row>
    <row r="11" spans="1:12" ht="12.75">
      <c r="A11" s="201">
        <f t="shared" si="2"/>
        <v>4</v>
      </c>
      <c r="B11" s="105" t="s">
        <v>536</v>
      </c>
      <c r="C11" s="105"/>
      <c r="D11" s="105"/>
      <c r="E11" s="105" t="s">
        <v>113</v>
      </c>
      <c r="F11" s="338" t="s">
        <v>634</v>
      </c>
      <c r="G11" s="110">
        <v>13</v>
      </c>
      <c r="H11" s="110">
        <v>0</v>
      </c>
      <c r="I11" s="110">
        <v>20</v>
      </c>
      <c r="J11" s="110"/>
      <c r="K11" s="110"/>
      <c r="L11" s="142"/>
    </row>
    <row r="12" spans="1:12" ht="12.75">
      <c r="A12" s="201">
        <f t="shared" si="2"/>
        <v>5</v>
      </c>
      <c r="B12" s="105" t="s">
        <v>536</v>
      </c>
      <c r="C12" s="105"/>
      <c r="D12" s="105"/>
      <c r="E12" s="105" t="s">
        <v>146</v>
      </c>
      <c r="F12" s="109" t="s">
        <v>635</v>
      </c>
      <c r="G12" s="110">
        <v>84</v>
      </c>
      <c r="H12" s="110">
        <v>85</v>
      </c>
      <c r="I12" s="110">
        <v>90</v>
      </c>
      <c r="J12" s="110"/>
      <c r="K12" s="110"/>
      <c r="L12" s="142"/>
    </row>
    <row r="13" spans="1:12" ht="12.75">
      <c r="A13" s="201">
        <f t="shared" si="2"/>
        <v>6</v>
      </c>
      <c r="B13" s="105" t="s">
        <v>536</v>
      </c>
      <c r="C13" s="105"/>
      <c r="D13" s="105"/>
      <c r="E13" s="105" t="s">
        <v>119</v>
      </c>
      <c r="F13" s="109" t="s">
        <v>636</v>
      </c>
      <c r="G13" s="110">
        <v>6</v>
      </c>
      <c r="H13" s="110">
        <v>6</v>
      </c>
      <c r="I13" s="110">
        <v>7.4</v>
      </c>
      <c r="J13" s="110"/>
      <c r="K13" s="110"/>
      <c r="L13" s="142"/>
    </row>
    <row r="14" spans="1:12" ht="12.75">
      <c r="A14" s="201">
        <f t="shared" si="2"/>
        <v>7</v>
      </c>
      <c r="B14" s="105" t="s">
        <v>536</v>
      </c>
      <c r="C14" s="105"/>
      <c r="D14" s="105"/>
      <c r="E14" s="105" t="s">
        <v>119</v>
      </c>
      <c r="F14" s="109" t="s">
        <v>637</v>
      </c>
      <c r="G14" s="110">
        <v>4</v>
      </c>
      <c r="H14" s="110">
        <v>5</v>
      </c>
      <c r="I14" s="110">
        <v>5</v>
      </c>
      <c r="J14" s="110"/>
      <c r="K14" s="110"/>
      <c r="L14" s="142"/>
    </row>
    <row r="15" spans="1:12" ht="12.75">
      <c r="A15" s="201">
        <f t="shared" si="2"/>
        <v>8</v>
      </c>
      <c r="B15" s="105" t="s">
        <v>536</v>
      </c>
      <c r="C15" s="105"/>
      <c r="D15" s="105"/>
      <c r="E15" s="105" t="s">
        <v>427</v>
      </c>
      <c r="F15" s="109" t="s">
        <v>638</v>
      </c>
      <c r="G15" s="110">
        <v>1</v>
      </c>
      <c r="H15" s="110">
        <v>0</v>
      </c>
      <c r="I15" s="110">
        <v>0</v>
      </c>
      <c r="J15" s="110"/>
      <c r="K15" s="110"/>
      <c r="L15" s="142"/>
    </row>
    <row r="16" spans="1:14" ht="12.75">
      <c r="A16" s="201">
        <f t="shared" si="2"/>
        <v>9</v>
      </c>
      <c r="B16" s="105" t="s">
        <v>536</v>
      </c>
      <c r="C16" s="105"/>
      <c r="D16" s="105"/>
      <c r="E16" s="105" t="s">
        <v>119</v>
      </c>
      <c r="F16" s="109" t="s">
        <v>639</v>
      </c>
      <c r="G16" s="110">
        <v>17</v>
      </c>
      <c r="H16" s="110">
        <v>0</v>
      </c>
      <c r="I16" s="110">
        <v>10.877</v>
      </c>
      <c r="J16" s="110"/>
      <c r="K16" s="110"/>
      <c r="L16" s="142"/>
      <c r="N16" s="253">
        <v>-15</v>
      </c>
    </row>
    <row r="17" spans="1:12" ht="12.75">
      <c r="A17" s="201">
        <f t="shared" si="2"/>
        <v>10</v>
      </c>
      <c r="B17" s="105" t="s">
        <v>536</v>
      </c>
      <c r="C17" s="105"/>
      <c r="D17" s="105"/>
      <c r="E17" s="105" t="s">
        <v>119</v>
      </c>
      <c r="F17" s="109" t="s">
        <v>640</v>
      </c>
      <c r="G17" s="110">
        <v>14</v>
      </c>
      <c r="H17" s="110">
        <v>7</v>
      </c>
      <c r="I17" s="110">
        <v>7.5</v>
      </c>
      <c r="J17" s="110"/>
      <c r="K17" s="110"/>
      <c r="L17" s="142"/>
    </row>
    <row r="18" spans="1:12" ht="12.75">
      <c r="A18" s="201">
        <f t="shared" si="2"/>
        <v>11</v>
      </c>
      <c r="B18" s="105" t="s">
        <v>539</v>
      </c>
      <c r="C18" s="105"/>
      <c r="D18" s="105"/>
      <c r="E18" s="105" t="s">
        <v>577</v>
      </c>
      <c r="F18" s="109" t="s">
        <v>641</v>
      </c>
      <c r="G18" s="110"/>
      <c r="H18" s="110"/>
      <c r="I18" s="110"/>
      <c r="J18" s="110">
        <v>90</v>
      </c>
      <c r="K18" s="110"/>
      <c r="L18" s="142"/>
    </row>
    <row r="19" spans="1:12" ht="12.75">
      <c r="A19" s="201">
        <f t="shared" si="2"/>
        <v>12</v>
      </c>
      <c r="B19" s="105"/>
      <c r="C19" s="105"/>
      <c r="D19" s="106" t="s">
        <v>642</v>
      </c>
      <c r="E19" s="395" t="s">
        <v>643</v>
      </c>
      <c r="F19" s="395"/>
      <c r="G19" s="108">
        <f aca="true" t="shared" si="4" ref="G19:L19">G20</f>
        <v>0</v>
      </c>
      <c r="H19" s="111">
        <f t="shared" si="4"/>
        <v>23.6</v>
      </c>
      <c r="I19" s="108">
        <f t="shared" si="4"/>
        <v>16.053</v>
      </c>
      <c r="J19" s="108">
        <f t="shared" si="4"/>
        <v>728</v>
      </c>
      <c r="K19" s="108">
        <f t="shared" si="4"/>
        <v>294</v>
      </c>
      <c r="L19" s="139">
        <f t="shared" si="4"/>
        <v>0</v>
      </c>
    </row>
    <row r="20" spans="1:12" ht="12.75">
      <c r="A20" s="201">
        <f t="shared" si="2"/>
        <v>13</v>
      </c>
      <c r="B20" s="105" t="s">
        <v>539</v>
      </c>
      <c r="C20" s="105"/>
      <c r="D20" s="105"/>
      <c r="E20" s="105"/>
      <c r="F20" s="119" t="s">
        <v>644</v>
      </c>
      <c r="G20" s="120">
        <f>SUM(G21:G29)</f>
        <v>0</v>
      </c>
      <c r="H20" s="120">
        <v>23.6</v>
      </c>
      <c r="I20" s="120">
        <f>SUM(I21:I29)</f>
        <v>16.053</v>
      </c>
      <c r="J20" s="120">
        <f>SUM(J21:J29)</f>
        <v>728</v>
      </c>
      <c r="K20" s="120">
        <f>SUM(K21:K29)</f>
        <v>294</v>
      </c>
      <c r="L20" s="141">
        <f>SUM(L21:L29)</f>
        <v>0</v>
      </c>
    </row>
    <row r="21" spans="1:12" ht="12.75" customHeight="1">
      <c r="A21" s="201">
        <f t="shared" si="2"/>
        <v>14</v>
      </c>
      <c r="B21" s="105" t="s">
        <v>645</v>
      </c>
      <c r="C21" s="105"/>
      <c r="D21" s="105"/>
      <c r="E21" s="105" t="s">
        <v>646</v>
      </c>
      <c r="F21" s="109" t="s">
        <v>647</v>
      </c>
      <c r="G21" s="110"/>
      <c r="H21" s="110"/>
      <c r="I21" s="110"/>
      <c r="J21" s="110">
        <v>728</v>
      </c>
      <c r="K21" s="110">
        <v>255</v>
      </c>
      <c r="L21" s="142">
        <v>0</v>
      </c>
    </row>
    <row r="22" spans="1:12" ht="12.75">
      <c r="A22" s="201">
        <f t="shared" si="2"/>
        <v>15</v>
      </c>
      <c r="B22" s="105" t="s">
        <v>603</v>
      </c>
      <c r="C22" s="105"/>
      <c r="D22" s="105"/>
      <c r="E22" s="105" t="s">
        <v>646</v>
      </c>
      <c r="F22" s="109" t="s">
        <v>647</v>
      </c>
      <c r="G22" s="110"/>
      <c r="H22" s="110"/>
      <c r="I22" s="110"/>
      <c r="J22" s="110"/>
      <c r="K22" s="110">
        <v>39</v>
      </c>
      <c r="L22" s="142">
        <v>0</v>
      </c>
    </row>
    <row r="23" spans="1:12" ht="12.75">
      <c r="A23" s="201"/>
      <c r="B23" s="105" t="s">
        <v>536</v>
      </c>
      <c r="C23" s="105"/>
      <c r="D23" s="105"/>
      <c r="E23" s="105" t="s">
        <v>233</v>
      </c>
      <c r="F23" s="109" t="s">
        <v>648</v>
      </c>
      <c r="G23" s="110"/>
      <c r="H23" s="110"/>
      <c r="I23" s="110">
        <v>0.253</v>
      </c>
      <c r="J23" s="110"/>
      <c r="K23" s="110"/>
      <c r="L23" s="142"/>
    </row>
    <row r="24" spans="1:12" ht="12.75">
      <c r="A24" s="201"/>
      <c r="B24" s="105" t="s">
        <v>645</v>
      </c>
      <c r="C24" s="105"/>
      <c r="D24" s="105"/>
      <c r="E24" s="105" t="s">
        <v>119</v>
      </c>
      <c r="F24" s="109" t="s">
        <v>201</v>
      </c>
      <c r="G24" s="110">
        <v>0</v>
      </c>
      <c r="H24" s="110">
        <v>0</v>
      </c>
      <c r="I24" s="110">
        <v>3.6</v>
      </c>
      <c r="J24" s="110"/>
      <c r="K24" s="110"/>
      <c r="L24" s="142"/>
    </row>
    <row r="25" spans="1:12" ht="12.75">
      <c r="A25" s="201"/>
      <c r="B25" s="105" t="s">
        <v>536</v>
      </c>
      <c r="C25" s="105"/>
      <c r="D25" s="105"/>
      <c r="E25" s="105" t="s">
        <v>119</v>
      </c>
      <c r="F25" s="109" t="s">
        <v>201</v>
      </c>
      <c r="G25" s="110">
        <v>0</v>
      </c>
      <c r="H25" s="110">
        <v>0</v>
      </c>
      <c r="I25" s="110">
        <v>0.212</v>
      </c>
      <c r="J25" s="110"/>
      <c r="K25" s="110"/>
      <c r="L25" s="142"/>
    </row>
    <row r="26" spans="1:12" ht="12.75">
      <c r="A26" s="201"/>
      <c r="B26" s="105" t="s">
        <v>649</v>
      </c>
      <c r="C26" s="105"/>
      <c r="D26" s="105"/>
      <c r="E26" s="105" t="s">
        <v>119</v>
      </c>
      <c r="F26" s="109" t="s">
        <v>201</v>
      </c>
      <c r="G26" s="110">
        <v>0</v>
      </c>
      <c r="H26" s="110">
        <v>0</v>
      </c>
      <c r="I26" s="110">
        <v>0.423</v>
      </c>
      <c r="J26" s="110"/>
      <c r="K26" s="110"/>
      <c r="L26" s="142"/>
    </row>
    <row r="27" spans="1:12" ht="12.75">
      <c r="A27" s="201">
        <f>1+A22</f>
        <v>16</v>
      </c>
      <c r="B27" s="105" t="s">
        <v>645</v>
      </c>
      <c r="C27" s="105"/>
      <c r="D27" s="105"/>
      <c r="E27" s="105" t="s">
        <v>143</v>
      </c>
      <c r="F27" s="109" t="s">
        <v>650</v>
      </c>
      <c r="G27" s="110"/>
      <c r="H27" s="110">
        <v>22.4</v>
      </c>
      <c r="I27" s="110">
        <v>10.377</v>
      </c>
      <c r="J27" s="110"/>
      <c r="K27" s="110"/>
      <c r="L27" s="142"/>
    </row>
    <row r="28" spans="1:12" ht="12.75">
      <c r="A28" s="201"/>
      <c r="B28" s="105" t="s">
        <v>649</v>
      </c>
      <c r="C28" s="105"/>
      <c r="D28" s="105"/>
      <c r="E28" s="105" t="s">
        <v>143</v>
      </c>
      <c r="F28" s="109" t="s">
        <v>650</v>
      </c>
      <c r="G28" s="110"/>
      <c r="H28" s="110"/>
      <c r="I28" s="110">
        <v>0.6</v>
      </c>
      <c r="J28" s="110"/>
      <c r="K28" s="110"/>
      <c r="L28" s="142"/>
    </row>
    <row r="29" spans="1:12" ht="12.75">
      <c r="A29" s="201">
        <f>1+A27</f>
        <v>17</v>
      </c>
      <c r="B29" s="105" t="s">
        <v>536</v>
      </c>
      <c r="C29" s="105"/>
      <c r="D29" s="105"/>
      <c r="E29" s="105" t="s">
        <v>143</v>
      </c>
      <c r="F29" s="109" t="s">
        <v>650</v>
      </c>
      <c r="G29" s="110"/>
      <c r="H29" s="110">
        <v>1.2</v>
      </c>
      <c r="I29" s="110">
        <v>0.588</v>
      </c>
      <c r="J29" s="110"/>
      <c r="K29" s="110"/>
      <c r="L29" s="142"/>
    </row>
    <row r="30" spans="1:12" ht="12.75">
      <c r="A30" s="201">
        <f aca="true" t="shared" si="5" ref="A30:A69">1+A29</f>
        <v>18</v>
      </c>
      <c r="B30" s="105"/>
      <c r="C30" s="105"/>
      <c r="D30" s="106" t="s">
        <v>651</v>
      </c>
      <c r="E30" s="395" t="s">
        <v>652</v>
      </c>
      <c r="F30" s="395"/>
      <c r="G30" s="108">
        <f aca="true" t="shared" si="6" ref="G30:L30">SUM(G31:G33)</f>
        <v>8.2</v>
      </c>
      <c r="H30" s="108">
        <f t="shared" si="6"/>
        <v>0.8</v>
      </c>
      <c r="I30" s="108">
        <f t="shared" si="6"/>
        <v>3.5</v>
      </c>
      <c r="J30" s="108">
        <f t="shared" si="6"/>
        <v>0</v>
      </c>
      <c r="K30" s="108">
        <f t="shared" si="6"/>
        <v>0</v>
      </c>
      <c r="L30" s="139">
        <f t="shared" si="6"/>
        <v>0</v>
      </c>
    </row>
    <row r="31" spans="1:12" ht="12.75">
      <c r="A31" s="201">
        <f t="shared" si="5"/>
        <v>19</v>
      </c>
      <c r="B31" s="105" t="s">
        <v>536</v>
      </c>
      <c r="C31" s="105"/>
      <c r="D31" s="105"/>
      <c r="E31" s="105" t="s">
        <v>119</v>
      </c>
      <c r="F31" s="109" t="s">
        <v>653</v>
      </c>
      <c r="G31" s="110">
        <v>2.9</v>
      </c>
      <c r="H31" s="110">
        <v>0.8</v>
      </c>
      <c r="I31" s="110">
        <v>1.5</v>
      </c>
      <c r="J31" s="110"/>
      <c r="K31" s="110"/>
      <c r="L31" s="142"/>
    </row>
    <row r="32" spans="1:12" ht="12.75">
      <c r="A32" s="201">
        <f t="shared" si="5"/>
        <v>20</v>
      </c>
      <c r="B32" s="105" t="s">
        <v>536</v>
      </c>
      <c r="C32" s="105"/>
      <c r="D32" s="105"/>
      <c r="E32" s="105" t="s">
        <v>119</v>
      </c>
      <c r="F32" s="109" t="s">
        <v>654</v>
      </c>
      <c r="G32" s="110">
        <v>1.4</v>
      </c>
      <c r="H32" s="110">
        <v>0</v>
      </c>
      <c r="I32" s="110">
        <v>2</v>
      </c>
      <c r="J32" s="110"/>
      <c r="K32" s="110"/>
      <c r="L32" s="142"/>
    </row>
    <row r="33" spans="1:12" ht="12.75">
      <c r="A33" s="201">
        <f t="shared" si="5"/>
        <v>21</v>
      </c>
      <c r="B33" s="105" t="s">
        <v>536</v>
      </c>
      <c r="C33" s="105"/>
      <c r="D33" s="105"/>
      <c r="E33" s="105" t="s">
        <v>119</v>
      </c>
      <c r="F33" s="109" t="s">
        <v>655</v>
      </c>
      <c r="G33" s="110">
        <v>3.9</v>
      </c>
      <c r="H33" s="110">
        <v>0</v>
      </c>
      <c r="I33" s="110">
        <v>0</v>
      </c>
      <c r="J33" s="110"/>
      <c r="K33" s="110"/>
      <c r="L33" s="142"/>
    </row>
    <row r="34" spans="1:12" ht="12.75">
      <c r="A34" s="201">
        <f t="shared" si="5"/>
        <v>22</v>
      </c>
      <c r="B34" s="105"/>
      <c r="C34" s="105"/>
      <c r="D34" s="106" t="s">
        <v>656</v>
      </c>
      <c r="E34" s="395" t="s">
        <v>657</v>
      </c>
      <c r="F34" s="395"/>
      <c r="G34" s="139">
        <f aca="true" t="shared" si="7" ref="G34:L34">SUM(G35,G41,G44)</f>
        <v>90.5</v>
      </c>
      <c r="H34" s="108">
        <f t="shared" si="7"/>
        <v>60</v>
      </c>
      <c r="I34" s="108">
        <f t="shared" si="7"/>
        <v>85</v>
      </c>
      <c r="J34" s="108">
        <f t="shared" si="7"/>
        <v>15</v>
      </c>
      <c r="K34" s="108">
        <f t="shared" si="7"/>
        <v>0</v>
      </c>
      <c r="L34" s="139">
        <f t="shared" si="7"/>
        <v>0</v>
      </c>
    </row>
    <row r="35" spans="1:12" ht="12.75">
      <c r="A35" s="201">
        <f t="shared" si="5"/>
        <v>23</v>
      </c>
      <c r="B35" s="105"/>
      <c r="C35" s="105"/>
      <c r="D35" s="105"/>
      <c r="E35" s="105"/>
      <c r="F35" s="119" t="s">
        <v>658</v>
      </c>
      <c r="G35" s="120">
        <f aca="true" t="shared" si="8" ref="G35:L35">SUM(G36:G40)</f>
        <v>2</v>
      </c>
      <c r="H35" s="120">
        <f t="shared" si="8"/>
        <v>0</v>
      </c>
      <c r="I35" s="120">
        <f t="shared" si="8"/>
        <v>0</v>
      </c>
      <c r="J35" s="120">
        <f t="shared" si="8"/>
        <v>0</v>
      </c>
      <c r="K35" s="120">
        <f t="shared" si="8"/>
        <v>0</v>
      </c>
      <c r="L35" s="141">
        <f t="shared" si="8"/>
        <v>0</v>
      </c>
    </row>
    <row r="36" spans="1:12" ht="12.75">
      <c r="A36" s="201">
        <f t="shared" si="5"/>
        <v>24</v>
      </c>
      <c r="B36" s="105" t="s">
        <v>536</v>
      </c>
      <c r="C36" s="105"/>
      <c r="D36" s="105"/>
      <c r="E36" s="105" t="s">
        <v>197</v>
      </c>
      <c r="F36" s="109" t="s">
        <v>659</v>
      </c>
      <c r="G36" s="110">
        <v>0.1</v>
      </c>
      <c r="H36" s="110">
        <v>0</v>
      </c>
      <c r="I36" s="110"/>
      <c r="J36" s="110"/>
      <c r="K36" s="110"/>
      <c r="L36" s="142"/>
    </row>
    <row r="37" spans="1:12" ht="12.75">
      <c r="A37" s="201">
        <f t="shared" si="5"/>
        <v>25</v>
      </c>
      <c r="B37" s="105" t="s">
        <v>536</v>
      </c>
      <c r="C37" s="105"/>
      <c r="D37" s="105"/>
      <c r="E37" s="105" t="s">
        <v>113</v>
      </c>
      <c r="F37" s="109" t="s">
        <v>660</v>
      </c>
      <c r="G37" s="110">
        <v>0.8</v>
      </c>
      <c r="H37" s="110">
        <v>0</v>
      </c>
      <c r="I37" s="110"/>
      <c r="J37" s="110"/>
      <c r="K37" s="110"/>
      <c r="L37" s="142"/>
    </row>
    <row r="38" spans="1:12" ht="12.75">
      <c r="A38" s="201">
        <f t="shared" si="5"/>
        <v>26</v>
      </c>
      <c r="B38" s="105" t="s">
        <v>536</v>
      </c>
      <c r="C38" s="105"/>
      <c r="D38" s="105"/>
      <c r="E38" s="105" t="s">
        <v>119</v>
      </c>
      <c r="F38" s="109" t="s">
        <v>661</v>
      </c>
      <c r="G38" s="110">
        <v>0.5</v>
      </c>
      <c r="H38" s="110">
        <v>0</v>
      </c>
      <c r="I38" s="110"/>
      <c r="J38" s="110"/>
      <c r="K38" s="110"/>
      <c r="L38" s="142"/>
    </row>
    <row r="39" spans="1:12" ht="12.75">
      <c r="A39" s="201">
        <f t="shared" si="5"/>
        <v>27</v>
      </c>
      <c r="B39" s="105" t="s">
        <v>536</v>
      </c>
      <c r="C39" s="105"/>
      <c r="D39" s="105"/>
      <c r="E39" s="105" t="s">
        <v>146</v>
      </c>
      <c r="F39" s="109" t="s">
        <v>662</v>
      </c>
      <c r="G39" s="110">
        <v>0.5</v>
      </c>
      <c r="H39" s="110">
        <v>0</v>
      </c>
      <c r="I39" s="110"/>
      <c r="J39" s="110"/>
      <c r="K39" s="110"/>
      <c r="L39" s="142"/>
    </row>
    <row r="40" spans="1:12" ht="12.75">
      <c r="A40" s="201">
        <f t="shared" si="5"/>
        <v>28</v>
      </c>
      <c r="B40" s="105" t="s">
        <v>536</v>
      </c>
      <c r="C40" s="105"/>
      <c r="D40" s="105"/>
      <c r="E40" s="105" t="s">
        <v>113</v>
      </c>
      <c r="F40" s="109" t="s">
        <v>663</v>
      </c>
      <c r="G40" s="110">
        <v>0.1</v>
      </c>
      <c r="H40" s="110">
        <v>0</v>
      </c>
      <c r="I40" s="110"/>
      <c r="J40" s="110"/>
      <c r="K40" s="110"/>
      <c r="L40" s="142"/>
    </row>
    <row r="41" spans="1:12" ht="12.75">
      <c r="A41" s="201">
        <f t="shared" si="5"/>
        <v>29</v>
      </c>
      <c r="B41" s="105" t="s">
        <v>536</v>
      </c>
      <c r="C41" s="105"/>
      <c r="D41" s="105"/>
      <c r="E41" s="105" t="s">
        <v>119</v>
      </c>
      <c r="F41" s="119" t="s">
        <v>664</v>
      </c>
      <c r="G41" s="120">
        <f>SUM(G42:G43)</f>
        <v>87</v>
      </c>
      <c r="H41" s="120">
        <f>SUM(H42:H43)</f>
        <v>60</v>
      </c>
      <c r="I41" s="120">
        <f>SUM(I42:I43)</f>
        <v>85</v>
      </c>
      <c r="J41" s="120">
        <v>15</v>
      </c>
      <c r="K41" s="120"/>
      <c r="L41" s="141"/>
    </row>
    <row r="42" spans="1:12" ht="12.75">
      <c r="A42" s="201">
        <f t="shared" si="5"/>
        <v>30</v>
      </c>
      <c r="B42" s="105" t="s">
        <v>536</v>
      </c>
      <c r="C42" s="105"/>
      <c r="D42" s="105"/>
      <c r="E42" s="105" t="s">
        <v>119</v>
      </c>
      <c r="F42" s="124" t="s">
        <v>664</v>
      </c>
      <c r="G42" s="117">
        <v>82</v>
      </c>
      <c r="H42" s="117">
        <v>55</v>
      </c>
      <c r="I42" s="117">
        <v>80</v>
      </c>
      <c r="J42" s="117">
        <v>15</v>
      </c>
      <c r="K42" s="117"/>
      <c r="L42" s="152"/>
    </row>
    <row r="43" spans="1:12" ht="12.75">
      <c r="A43" s="201">
        <f t="shared" si="5"/>
        <v>31</v>
      </c>
      <c r="B43" s="105" t="s">
        <v>536</v>
      </c>
      <c r="C43" s="105"/>
      <c r="D43" s="105"/>
      <c r="E43" s="105" t="s">
        <v>119</v>
      </c>
      <c r="F43" s="124" t="s">
        <v>665</v>
      </c>
      <c r="G43" s="117">
        <v>5</v>
      </c>
      <c r="H43" s="117">
        <v>5</v>
      </c>
      <c r="I43" s="117">
        <v>5</v>
      </c>
      <c r="J43" s="117"/>
      <c r="K43" s="117"/>
      <c r="L43" s="152"/>
    </row>
    <row r="44" spans="1:12" ht="12.75">
      <c r="A44" s="201">
        <f t="shared" si="5"/>
        <v>32</v>
      </c>
      <c r="B44" s="105"/>
      <c r="C44" s="105"/>
      <c r="D44" s="105"/>
      <c r="E44" s="105"/>
      <c r="F44" s="119" t="s">
        <v>666</v>
      </c>
      <c r="G44" s="120">
        <f aca="true" t="shared" si="9" ref="G44:L44">SUM(G45:G47)</f>
        <v>1.5</v>
      </c>
      <c r="H44" s="121">
        <f t="shared" si="9"/>
        <v>0</v>
      </c>
      <c r="I44" s="120">
        <f t="shared" si="9"/>
        <v>0</v>
      </c>
      <c r="J44" s="120">
        <f t="shared" si="9"/>
        <v>0</v>
      </c>
      <c r="K44" s="120">
        <f t="shared" si="9"/>
        <v>0</v>
      </c>
      <c r="L44" s="141">
        <f t="shared" si="9"/>
        <v>0</v>
      </c>
    </row>
    <row r="45" spans="1:12" s="127" customFormat="1" ht="12.75">
      <c r="A45" s="201">
        <f t="shared" si="5"/>
        <v>33</v>
      </c>
      <c r="B45" s="113" t="s">
        <v>536</v>
      </c>
      <c r="C45" s="113"/>
      <c r="D45" s="113"/>
      <c r="E45" s="113" t="s">
        <v>119</v>
      </c>
      <c r="F45" s="124" t="s">
        <v>667</v>
      </c>
      <c r="G45" s="117">
        <v>1.5</v>
      </c>
      <c r="H45" s="110">
        <v>0</v>
      </c>
      <c r="I45" s="110"/>
      <c r="J45" s="117"/>
      <c r="K45" s="117"/>
      <c r="L45" s="152"/>
    </row>
    <row r="46" spans="1:12" ht="12.75">
      <c r="A46" s="201">
        <f t="shared" si="5"/>
        <v>34</v>
      </c>
      <c r="B46" s="105" t="s">
        <v>561</v>
      </c>
      <c r="C46" s="105"/>
      <c r="D46" s="105"/>
      <c r="E46" s="105" t="s">
        <v>570</v>
      </c>
      <c r="F46" s="109" t="s">
        <v>668</v>
      </c>
      <c r="G46" s="110"/>
      <c r="H46" s="110"/>
      <c r="I46" s="110"/>
      <c r="J46" s="110"/>
      <c r="K46" s="110"/>
      <c r="L46" s="142"/>
    </row>
    <row r="47" spans="1:12" ht="12.75">
      <c r="A47" s="201">
        <f t="shared" si="5"/>
        <v>35</v>
      </c>
      <c r="B47" s="105" t="s">
        <v>561</v>
      </c>
      <c r="C47" s="105"/>
      <c r="D47" s="105"/>
      <c r="E47" s="105" t="s">
        <v>554</v>
      </c>
      <c r="F47" s="109" t="s">
        <v>669</v>
      </c>
      <c r="G47" s="110"/>
      <c r="H47" s="110"/>
      <c r="I47" s="110"/>
      <c r="J47" s="110"/>
      <c r="K47" s="117"/>
      <c r="L47" s="152"/>
    </row>
    <row r="48" spans="1:12" s="127" customFormat="1" ht="12.75">
      <c r="A48" s="201">
        <f t="shared" si="5"/>
        <v>36</v>
      </c>
      <c r="B48" s="199"/>
      <c r="C48" s="206" t="s">
        <v>81</v>
      </c>
      <c r="D48" s="398" t="s">
        <v>82</v>
      </c>
      <c r="E48" s="398"/>
      <c r="F48" s="398"/>
      <c r="G48" s="123">
        <f aca="true" t="shared" si="10" ref="G48:L48">SUM(G49+G53)</f>
        <v>122.30000000000001</v>
      </c>
      <c r="H48" s="123">
        <f t="shared" si="10"/>
        <v>60.7</v>
      </c>
      <c r="I48" s="123">
        <f t="shared" si="10"/>
        <v>124.50000000000001</v>
      </c>
      <c r="J48" s="123">
        <f t="shared" si="10"/>
        <v>2024</v>
      </c>
      <c r="K48" s="123">
        <f t="shared" si="10"/>
        <v>235</v>
      </c>
      <c r="L48" s="151">
        <f t="shared" si="10"/>
        <v>1922.8000000000002</v>
      </c>
    </row>
    <row r="49" spans="1:12" ht="12.75">
      <c r="A49" s="201">
        <f t="shared" si="5"/>
        <v>37</v>
      </c>
      <c r="B49" s="105"/>
      <c r="C49" s="105"/>
      <c r="D49" s="106" t="s">
        <v>556</v>
      </c>
      <c r="E49" s="395" t="s">
        <v>557</v>
      </c>
      <c r="F49" s="395"/>
      <c r="G49" s="108">
        <f aca="true" t="shared" si="11" ref="G49:L49">SUM(G50)</f>
        <v>39.4</v>
      </c>
      <c r="H49" s="108">
        <f t="shared" si="11"/>
        <v>41</v>
      </c>
      <c r="I49" s="108">
        <f t="shared" si="11"/>
        <v>41</v>
      </c>
      <c r="J49" s="108">
        <f t="shared" si="11"/>
        <v>0</v>
      </c>
      <c r="K49" s="108">
        <f t="shared" si="11"/>
        <v>0</v>
      </c>
      <c r="L49" s="139">
        <f t="shared" si="11"/>
        <v>0</v>
      </c>
    </row>
    <row r="50" spans="1:12" ht="12.75">
      <c r="A50" s="201">
        <f t="shared" si="5"/>
        <v>38</v>
      </c>
      <c r="B50" s="105"/>
      <c r="C50" s="105"/>
      <c r="D50" s="105"/>
      <c r="E50" s="140" t="s">
        <v>119</v>
      </c>
      <c r="F50" s="119" t="s">
        <v>670</v>
      </c>
      <c r="G50" s="120">
        <f aca="true" t="shared" si="12" ref="G50:L50">SUM(G51:G52)</f>
        <v>39.4</v>
      </c>
      <c r="H50" s="120">
        <f t="shared" si="12"/>
        <v>41</v>
      </c>
      <c r="I50" s="120">
        <f t="shared" si="12"/>
        <v>41</v>
      </c>
      <c r="J50" s="120">
        <f t="shared" si="12"/>
        <v>0</v>
      </c>
      <c r="K50" s="120">
        <f t="shared" si="12"/>
        <v>0</v>
      </c>
      <c r="L50" s="141">
        <f t="shared" si="12"/>
        <v>0</v>
      </c>
    </row>
    <row r="51" spans="1:12" ht="12.75">
      <c r="A51" s="201">
        <f t="shared" si="5"/>
        <v>39</v>
      </c>
      <c r="B51" s="105" t="s">
        <v>536</v>
      </c>
      <c r="C51" s="105"/>
      <c r="D51" s="105"/>
      <c r="E51" s="105" t="s">
        <v>119</v>
      </c>
      <c r="F51" s="109" t="s">
        <v>671</v>
      </c>
      <c r="G51" s="110">
        <v>1.4</v>
      </c>
      <c r="H51" s="110">
        <v>3</v>
      </c>
      <c r="I51" s="110">
        <v>3</v>
      </c>
      <c r="J51" s="110"/>
      <c r="K51" s="110"/>
      <c r="L51" s="142"/>
    </row>
    <row r="52" spans="1:12" s="127" customFormat="1" ht="12.75">
      <c r="A52" s="201">
        <f t="shared" si="5"/>
        <v>40</v>
      </c>
      <c r="B52" s="113" t="s">
        <v>536</v>
      </c>
      <c r="C52" s="113"/>
      <c r="D52" s="113"/>
      <c r="E52" s="113" t="s">
        <v>119</v>
      </c>
      <c r="F52" s="124" t="s">
        <v>672</v>
      </c>
      <c r="G52" s="117">
        <v>38</v>
      </c>
      <c r="H52" s="110">
        <v>38</v>
      </c>
      <c r="I52" s="110">
        <v>38</v>
      </c>
      <c r="J52" s="117"/>
      <c r="K52" s="117"/>
      <c r="L52" s="152"/>
    </row>
    <row r="53" spans="1:12" s="127" customFormat="1" ht="12.75">
      <c r="A53" s="201">
        <f t="shared" si="5"/>
        <v>41</v>
      </c>
      <c r="B53" s="113"/>
      <c r="C53" s="105"/>
      <c r="D53" s="106" t="s">
        <v>574</v>
      </c>
      <c r="E53" s="395" t="s">
        <v>673</v>
      </c>
      <c r="F53" s="395"/>
      <c r="G53" s="108">
        <f aca="true" t="shared" si="13" ref="G53:L53">SUM(G54)</f>
        <v>82.90000000000002</v>
      </c>
      <c r="H53" s="108">
        <f t="shared" si="13"/>
        <v>19.7</v>
      </c>
      <c r="I53" s="108">
        <f t="shared" si="13"/>
        <v>83.50000000000001</v>
      </c>
      <c r="J53" s="108">
        <f t="shared" si="13"/>
        <v>2024</v>
      </c>
      <c r="K53" s="108">
        <f t="shared" si="13"/>
        <v>235</v>
      </c>
      <c r="L53" s="139">
        <f t="shared" si="13"/>
        <v>1922.8000000000002</v>
      </c>
    </row>
    <row r="54" spans="1:12" s="127" customFormat="1" ht="12.75">
      <c r="A54" s="201">
        <f t="shared" si="5"/>
        <v>42</v>
      </c>
      <c r="B54" s="113"/>
      <c r="C54" s="113"/>
      <c r="D54" s="415" t="s">
        <v>674</v>
      </c>
      <c r="E54" s="415"/>
      <c r="F54" s="415"/>
      <c r="G54" s="120">
        <f aca="true" t="shared" si="14" ref="G54:L54">SUM(G55:G85)</f>
        <v>82.90000000000002</v>
      </c>
      <c r="H54" s="120">
        <f t="shared" si="14"/>
        <v>19.7</v>
      </c>
      <c r="I54" s="120">
        <f t="shared" si="14"/>
        <v>83.50000000000001</v>
      </c>
      <c r="J54" s="120">
        <f t="shared" si="14"/>
        <v>2024</v>
      </c>
      <c r="K54" s="120">
        <f t="shared" si="14"/>
        <v>235</v>
      </c>
      <c r="L54" s="141">
        <f t="shared" si="14"/>
        <v>1922.8000000000002</v>
      </c>
    </row>
    <row r="55" spans="1:12" s="127" customFormat="1" ht="12.75" customHeight="1">
      <c r="A55" s="201">
        <f t="shared" si="5"/>
        <v>43</v>
      </c>
      <c r="B55" s="113" t="s">
        <v>645</v>
      </c>
      <c r="C55" s="113"/>
      <c r="D55" s="101"/>
      <c r="E55" s="113" t="s">
        <v>85</v>
      </c>
      <c r="F55" s="124" t="s">
        <v>675</v>
      </c>
      <c r="G55" s="339">
        <v>3.1</v>
      </c>
      <c r="H55" s="339">
        <v>0</v>
      </c>
      <c r="I55" s="339">
        <v>3.1</v>
      </c>
      <c r="J55" s="339"/>
      <c r="K55" s="117"/>
      <c r="L55" s="152"/>
    </row>
    <row r="56" spans="1:12" s="127" customFormat="1" ht="12.75">
      <c r="A56" s="201">
        <f t="shared" si="5"/>
        <v>44</v>
      </c>
      <c r="B56" s="113" t="s">
        <v>649</v>
      </c>
      <c r="C56" s="113"/>
      <c r="D56" s="101"/>
      <c r="E56" s="113" t="s">
        <v>85</v>
      </c>
      <c r="F56" s="124" t="s">
        <v>675</v>
      </c>
      <c r="G56" s="339">
        <v>0.8</v>
      </c>
      <c r="H56" s="339">
        <v>0</v>
      </c>
      <c r="I56" s="339">
        <v>0.8</v>
      </c>
      <c r="J56" s="339"/>
      <c r="K56" s="117"/>
      <c r="L56" s="152"/>
    </row>
    <row r="57" spans="1:17" s="127" customFormat="1" ht="12.75">
      <c r="A57" s="201">
        <f t="shared" si="5"/>
        <v>45</v>
      </c>
      <c r="B57" s="113" t="s">
        <v>536</v>
      </c>
      <c r="C57" s="113"/>
      <c r="D57" s="101"/>
      <c r="E57" s="113" t="s">
        <v>85</v>
      </c>
      <c r="F57" s="124" t="s">
        <v>675</v>
      </c>
      <c r="G57" s="339">
        <v>0.2</v>
      </c>
      <c r="H57" s="339">
        <v>0</v>
      </c>
      <c r="I57" s="339">
        <v>0.2</v>
      </c>
      <c r="J57" s="339"/>
      <c r="K57" s="117"/>
      <c r="L57" s="152"/>
      <c r="N57" s="440"/>
      <c r="O57" s="440"/>
      <c r="P57" s="440"/>
      <c r="Q57" s="440"/>
    </row>
    <row r="58" spans="1:17" s="127" customFormat="1" ht="12.75">
      <c r="A58" s="201">
        <f t="shared" si="5"/>
        <v>46</v>
      </c>
      <c r="B58" s="113" t="s">
        <v>645</v>
      </c>
      <c r="C58" s="113"/>
      <c r="D58" s="101"/>
      <c r="E58" s="113" t="s">
        <v>676</v>
      </c>
      <c r="F58" s="124" t="s">
        <v>677</v>
      </c>
      <c r="G58" s="339">
        <v>1.1</v>
      </c>
      <c r="H58" s="339">
        <v>0</v>
      </c>
      <c r="I58" s="339">
        <v>1.1</v>
      </c>
      <c r="J58" s="339"/>
      <c r="K58" s="117"/>
      <c r="L58" s="152"/>
      <c r="N58" s="440"/>
      <c r="O58" s="440"/>
      <c r="P58" s="440"/>
      <c r="Q58" s="440"/>
    </row>
    <row r="59" spans="1:17" s="127" customFormat="1" ht="12.75">
      <c r="A59" s="201">
        <f t="shared" si="5"/>
        <v>47</v>
      </c>
      <c r="B59" s="113" t="s">
        <v>649</v>
      </c>
      <c r="C59" s="113"/>
      <c r="D59" s="101"/>
      <c r="E59" s="113" t="s">
        <v>676</v>
      </c>
      <c r="F59" s="124" t="s">
        <v>677</v>
      </c>
      <c r="G59" s="339">
        <v>0.30000000000000004</v>
      </c>
      <c r="H59" s="339">
        <v>0</v>
      </c>
      <c r="I59" s="339">
        <v>0.3</v>
      </c>
      <c r="J59" s="339"/>
      <c r="K59" s="117"/>
      <c r="L59" s="152"/>
      <c r="N59" s="440"/>
      <c r="O59" s="440"/>
      <c r="P59" s="440"/>
      <c r="Q59" s="440"/>
    </row>
    <row r="60" spans="1:17" s="127" customFormat="1" ht="12.75">
      <c r="A60" s="201">
        <f t="shared" si="5"/>
        <v>48</v>
      </c>
      <c r="B60" s="113" t="s">
        <v>536</v>
      </c>
      <c r="C60" s="113"/>
      <c r="D60" s="101"/>
      <c r="E60" s="113" t="s">
        <v>676</v>
      </c>
      <c r="F60" s="124" t="s">
        <v>677</v>
      </c>
      <c r="G60" s="339">
        <v>0.1</v>
      </c>
      <c r="H60" s="339">
        <v>0</v>
      </c>
      <c r="I60" s="339">
        <v>0.1</v>
      </c>
      <c r="J60" s="339"/>
      <c r="K60" s="117"/>
      <c r="L60" s="152"/>
      <c r="N60" s="440"/>
      <c r="O60" s="440"/>
      <c r="P60" s="440"/>
      <c r="Q60" s="440"/>
    </row>
    <row r="61" spans="1:17" s="127" customFormat="1" ht="12.75">
      <c r="A61" s="201">
        <f t="shared" si="5"/>
        <v>49</v>
      </c>
      <c r="B61" s="113" t="s">
        <v>645</v>
      </c>
      <c r="C61" s="113"/>
      <c r="D61" s="101"/>
      <c r="E61" s="113" t="s">
        <v>131</v>
      </c>
      <c r="F61" s="124" t="s">
        <v>678</v>
      </c>
      <c r="G61" s="339">
        <v>4.8</v>
      </c>
      <c r="H61" s="339">
        <v>0</v>
      </c>
      <c r="I61" s="339">
        <v>4.8</v>
      </c>
      <c r="J61" s="339"/>
      <c r="K61" s="117"/>
      <c r="L61" s="152"/>
      <c r="N61" s="440"/>
      <c r="O61" s="440"/>
      <c r="P61" s="440"/>
      <c r="Q61" s="440"/>
    </row>
    <row r="62" spans="1:12" s="127" customFormat="1" ht="12.75">
      <c r="A62" s="201">
        <f t="shared" si="5"/>
        <v>50</v>
      </c>
      <c r="B62" s="113" t="s">
        <v>649</v>
      </c>
      <c r="C62" s="113"/>
      <c r="D62" s="101"/>
      <c r="E62" s="113" t="s">
        <v>131</v>
      </c>
      <c r="F62" s="124" t="s">
        <v>678</v>
      </c>
      <c r="G62" s="339">
        <v>1.3</v>
      </c>
      <c r="H62" s="339">
        <v>0</v>
      </c>
      <c r="I62" s="339">
        <v>1.3</v>
      </c>
      <c r="J62" s="339"/>
      <c r="K62" s="117"/>
      <c r="L62" s="152"/>
    </row>
    <row r="63" spans="1:12" s="127" customFormat="1" ht="12.75">
      <c r="A63" s="201">
        <f t="shared" si="5"/>
        <v>51</v>
      </c>
      <c r="B63" s="113" t="s">
        <v>536</v>
      </c>
      <c r="C63" s="113"/>
      <c r="D63" s="101"/>
      <c r="E63" s="113" t="s">
        <v>131</v>
      </c>
      <c r="F63" s="124" t="s">
        <v>678</v>
      </c>
      <c r="G63" s="339">
        <v>0.30000000000000004</v>
      </c>
      <c r="H63" s="339">
        <v>0</v>
      </c>
      <c r="I63" s="339">
        <v>0.3</v>
      </c>
      <c r="J63" s="339"/>
      <c r="K63" s="117"/>
      <c r="L63" s="152"/>
    </row>
    <row r="64" spans="1:12" s="127" customFormat="1" ht="12.75">
      <c r="A64" s="201">
        <f t="shared" si="5"/>
        <v>52</v>
      </c>
      <c r="B64" s="113" t="s">
        <v>645</v>
      </c>
      <c r="C64" s="113"/>
      <c r="D64" s="101"/>
      <c r="E64" s="113" t="s">
        <v>427</v>
      </c>
      <c r="F64" s="124" t="s">
        <v>454</v>
      </c>
      <c r="G64" s="339">
        <v>24</v>
      </c>
      <c r="H64" s="339">
        <v>0</v>
      </c>
      <c r="I64" s="339">
        <v>24</v>
      </c>
      <c r="J64" s="339"/>
      <c r="K64" s="117"/>
      <c r="L64" s="152"/>
    </row>
    <row r="65" spans="1:12" s="127" customFormat="1" ht="12.75">
      <c r="A65" s="201">
        <f t="shared" si="5"/>
        <v>53</v>
      </c>
      <c r="B65" s="113" t="s">
        <v>649</v>
      </c>
      <c r="C65" s="113"/>
      <c r="D65" s="101"/>
      <c r="E65" s="113" t="s">
        <v>427</v>
      </c>
      <c r="F65" s="124" t="s">
        <v>454</v>
      </c>
      <c r="G65" s="339">
        <v>6.4</v>
      </c>
      <c r="H65" s="339">
        <v>0</v>
      </c>
      <c r="I65" s="339">
        <v>6.4</v>
      </c>
      <c r="J65" s="339"/>
      <c r="K65" s="117"/>
      <c r="L65" s="152"/>
    </row>
    <row r="66" spans="1:12" s="127" customFormat="1" ht="12.75">
      <c r="A66" s="201">
        <f t="shared" si="5"/>
        <v>54</v>
      </c>
      <c r="B66" s="113" t="s">
        <v>536</v>
      </c>
      <c r="C66" s="113"/>
      <c r="D66" s="101"/>
      <c r="E66" s="113" t="s">
        <v>427</v>
      </c>
      <c r="F66" s="124" t="s">
        <v>454</v>
      </c>
      <c r="G66" s="339">
        <v>1.6</v>
      </c>
      <c r="H66" s="339">
        <v>0</v>
      </c>
      <c r="I66" s="339">
        <v>1.6</v>
      </c>
      <c r="J66" s="339"/>
      <c r="K66" s="117"/>
      <c r="L66" s="152"/>
    </row>
    <row r="67" spans="1:12" s="127" customFormat="1" ht="12.75">
      <c r="A67" s="201">
        <f t="shared" si="5"/>
        <v>55</v>
      </c>
      <c r="B67" s="113" t="s">
        <v>645</v>
      </c>
      <c r="C67" s="113"/>
      <c r="D67" s="101"/>
      <c r="E67" s="113" t="s">
        <v>119</v>
      </c>
      <c r="F67" s="124" t="s">
        <v>679</v>
      </c>
      <c r="G67" s="339">
        <v>0.2</v>
      </c>
      <c r="H67" s="110">
        <v>0.2</v>
      </c>
      <c r="I67" s="110">
        <v>0.2</v>
      </c>
      <c r="J67" s="339"/>
      <c r="K67" s="117"/>
      <c r="L67" s="152"/>
    </row>
    <row r="68" spans="1:12" s="127" customFormat="1" ht="12.75">
      <c r="A68" s="201">
        <f t="shared" si="5"/>
        <v>56</v>
      </c>
      <c r="B68" s="113" t="s">
        <v>649</v>
      </c>
      <c r="C68" s="113"/>
      <c r="D68" s="101"/>
      <c r="E68" s="113" t="s">
        <v>119</v>
      </c>
      <c r="F68" s="124" t="s">
        <v>679</v>
      </c>
      <c r="G68" s="339">
        <v>0.1</v>
      </c>
      <c r="H68" s="110">
        <v>0.1</v>
      </c>
      <c r="I68" s="110">
        <v>0.1</v>
      </c>
      <c r="J68" s="339"/>
      <c r="K68" s="117"/>
      <c r="L68" s="152"/>
    </row>
    <row r="69" spans="1:12" s="127" customFormat="1" ht="12.75">
      <c r="A69" s="201">
        <f t="shared" si="5"/>
        <v>57</v>
      </c>
      <c r="B69" s="113" t="s">
        <v>536</v>
      </c>
      <c r="C69" s="113"/>
      <c r="D69" s="101"/>
      <c r="E69" s="113" t="s">
        <v>119</v>
      </c>
      <c r="F69" s="124" t="s">
        <v>679</v>
      </c>
      <c r="G69" s="339">
        <v>0.1</v>
      </c>
      <c r="H69" s="110">
        <v>0.1</v>
      </c>
      <c r="I69" s="110">
        <v>0.1</v>
      </c>
      <c r="J69" s="339"/>
      <c r="K69" s="117"/>
      <c r="L69" s="152"/>
    </row>
    <row r="70" spans="1:12" s="127" customFormat="1" ht="12.75">
      <c r="A70" s="201"/>
      <c r="B70" s="113" t="s">
        <v>536</v>
      </c>
      <c r="C70" s="113"/>
      <c r="D70" s="101"/>
      <c r="E70" s="113" t="s">
        <v>119</v>
      </c>
      <c r="F70" s="124" t="s">
        <v>170</v>
      </c>
      <c r="G70" s="339">
        <v>0</v>
      </c>
      <c r="H70" s="110">
        <v>0</v>
      </c>
      <c r="I70" s="110">
        <v>0.6</v>
      </c>
      <c r="J70" s="339"/>
      <c r="K70" s="117"/>
      <c r="L70" s="152"/>
    </row>
    <row r="71" spans="1:12" s="127" customFormat="1" ht="12.75">
      <c r="A71" s="201">
        <f>1+A69</f>
        <v>58</v>
      </c>
      <c r="B71" s="113" t="s">
        <v>645</v>
      </c>
      <c r="C71" s="113"/>
      <c r="D71" s="101"/>
      <c r="E71" s="113" t="s">
        <v>143</v>
      </c>
      <c r="F71" s="124" t="s">
        <v>680</v>
      </c>
      <c r="G71" s="339">
        <v>28.9</v>
      </c>
      <c r="H71" s="117">
        <v>14.5</v>
      </c>
      <c r="I71" s="117">
        <v>28.9</v>
      </c>
      <c r="J71" s="339"/>
      <c r="K71" s="117"/>
      <c r="L71" s="152"/>
    </row>
    <row r="72" spans="1:12" s="127" customFormat="1" ht="12.75">
      <c r="A72" s="201">
        <f aca="true" t="shared" si="15" ref="A72:A94">1+A71</f>
        <v>59</v>
      </c>
      <c r="B72" s="113" t="s">
        <v>649</v>
      </c>
      <c r="C72" s="113"/>
      <c r="D72" s="101"/>
      <c r="E72" s="113" t="s">
        <v>143</v>
      </c>
      <c r="F72" s="124" t="s">
        <v>680</v>
      </c>
      <c r="G72" s="339">
        <v>7.7</v>
      </c>
      <c r="H72" s="117">
        <v>3.8</v>
      </c>
      <c r="I72" s="117">
        <v>7.7</v>
      </c>
      <c r="J72" s="339"/>
      <c r="K72" s="117"/>
      <c r="L72" s="152"/>
    </row>
    <row r="73" spans="1:12" s="127" customFormat="1" ht="12.75">
      <c r="A73" s="201">
        <f t="shared" si="15"/>
        <v>60</v>
      </c>
      <c r="B73" s="113" t="s">
        <v>536</v>
      </c>
      <c r="C73" s="113"/>
      <c r="D73" s="101"/>
      <c r="E73" s="113" t="s">
        <v>143</v>
      </c>
      <c r="F73" s="124" t="s">
        <v>680</v>
      </c>
      <c r="G73" s="339">
        <v>1.9</v>
      </c>
      <c r="H73" s="117">
        <v>1</v>
      </c>
      <c r="I73" s="117">
        <v>1.9</v>
      </c>
      <c r="J73" s="339"/>
      <c r="K73" s="117"/>
      <c r="L73" s="152"/>
    </row>
    <row r="74" spans="1:12" s="127" customFormat="1" ht="12.75">
      <c r="A74" s="201">
        <f t="shared" si="15"/>
        <v>61</v>
      </c>
      <c r="B74" s="113" t="s">
        <v>645</v>
      </c>
      <c r="C74" s="113"/>
      <c r="D74" s="101"/>
      <c r="E74" s="113" t="s">
        <v>543</v>
      </c>
      <c r="F74" s="124" t="s">
        <v>681</v>
      </c>
      <c r="G74" s="339"/>
      <c r="H74" s="110"/>
      <c r="I74" s="110"/>
      <c r="J74" s="117">
        <v>724.3</v>
      </c>
      <c r="K74" s="117">
        <v>0</v>
      </c>
      <c r="L74" s="152">
        <v>673.1</v>
      </c>
    </row>
    <row r="75" spans="1:12" s="127" customFormat="1" ht="12.75">
      <c r="A75" s="201">
        <f t="shared" si="15"/>
        <v>62</v>
      </c>
      <c r="B75" s="113" t="s">
        <v>649</v>
      </c>
      <c r="C75" s="113"/>
      <c r="D75" s="101"/>
      <c r="E75" s="113" t="s">
        <v>543</v>
      </c>
      <c r="F75" s="124" t="s">
        <v>681</v>
      </c>
      <c r="G75" s="339"/>
      <c r="H75" s="110"/>
      <c r="I75" s="110"/>
      <c r="J75" s="117">
        <v>193.1</v>
      </c>
      <c r="K75" s="117">
        <v>0</v>
      </c>
      <c r="L75" s="152">
        <v>193.1</v>
      </c>
    </row>
    <row r="76" spans="1:12" s="127" customFormat="1" ht="12.75">
      <c r="A76" s="201">
        <f t="shared" si="15"/>
        <v>63</v>
      </c>
      <c r="B76" s="113" t="s">
        <v>603</v>
      </c>
      <c r="C76" s="113"/>
      <c r="D76" s="101"/>
      <c r="E76" s="113" t="s">
        <v>543</v>
      </c>
      <c r="F76" s="124" t="s">
        <v>681</v>
      </c>
      <c r="G76" s="339"/>
      <c r="H76" s="110"/>
      <c r="I76" s="110"/>
      <c r="J76" s="117">
        <v>48.2</v>
      </c>
      <c r="K76" s="117">
        <v>0</v>
      </c>
      <c r="L76" s="152">
        <v>48.2</v>
      </c>
    </row>
    <row r="77" spans="1:12" s="127" customFormat="1" ht="12.75">
      <c r="A77" s="201">
        <f t="shared" si="15"/>
        <v>64</v>
      </c>
      <c r="B77" s="113" t="s">
        <v>645</v>
      </c>
      <c r="C77" s="113"/>
      <c r="D77" s="101"/>
      <c r="E77" s="113" t="s">
        <v>682</v>
      </c>
      <c r="F77" s="124" t="s">
        <v>683</v>
      </c>
      <c r="G77" s="339"/>
      <c r="H77" s="110"/>
      <c r="I77" s="110"/>
      <c r="J77" s="117">
        <v>86.2</v>
      </c>
      <c r="K77" s="117">
        <v>0</v>
      </c>
      <c r="L77" s="152">
        <v>86.2</v>
      </c>
    </row>
    <row r="78" spans="1:12" s="127" customFormat="1" ht="12.75">
      <c r="A78" s="201">
        <f t="shared" si="15"/>
        <v>65</v>
      </c>
      <c r="B78" s="113" t="s">
        <v>649</v>
      </c>
      <c r="C78" s="113"/>
      <c r="D78" s="101"/>
      <c r="E78" s="113" t="s">
        <v>682</v>
      </c>
      <c r="F78" s="124" t="s">
        <v>683</v>
      </c>
      <c r="G78" s="339"/>
      <c r="H78" s="110"/>
      <c r="I78" s="110"/>
      <c r="J78" s="117">
        <v>23</v>
      </c>
      <c r="K78" s="117">
        <v>0</v>
      </c>
      <c r="L78" s="152">
        <v>23</v>
      </c>
    </row>
    <row r="79" spans="1:12" s="127" customFormat="1" ht="12.75">
      <c r="A79" s="201">
        <f t="shared" si="15"/>
        <v>66</v>
      </c>
      <c r="B79" s="113" t="s">
        <v>603</v>
      </c>
      <c r="C79" s="113"/>
      <c r="D79" s="101"/>
      <c r="E79" s="113" t="s">
        <v>682</v>
      </c>
      <c r="F79" s="124" t="s">
        <v>683</v>
      </c>
      <c r="G79" s="339"/>
      <c r="H79" s="110"/>
      <c r="I79" s="110"/>
      <c r="J79" s="117">
        <v>5.7</v>
      </c>
      <c r="K79" s="117">
        <v>0</v>
      </c>
      <c r="L79" s="152">
        <v>5.7</v>
      </c>
    </row>
    <row r="80" spans="1:12" s="127" customFormat="1" ht="12.75">
      <c r="A80" s="201">
        <f t="shared" si="15"/>
        <v>67</v>
      </c>
      <c r="B80" s="113" t="s">
        <v>645</v>
      </c>
      <c r="C80" s="113"/>
      <c r="D80" s="101"/>
      <c r="E80" s="113" t="s">
        <v>550</v>
      </c>
      <c r="F80" s="124" t="s">
        <v>684</v>
      </c>
      <c r="G80" s="339"/>
      <c r="H80" s="110"/>
      <c r="I80" s="110"/>
      <c r="J80" s="117">
        <v>700.1</v>
      </c>
      <c r="K80" s="117">
        <v>175</v>
      </c>
      <c r="L80" s="152">
        <v>650.1</v>
      </c>
    </row>
    <row r="81" spans="1:12" s="127" customFormat="1" ht="12.75">
      <c r="A81" s="201">
        <f t="shared" si="15"/>
        <v>68</v>
      </c>
      <c r="B81" s="113" t="s">
        <v>649</v>
      </c>
      <c r="C81" s="113"/>
      <c r="D81" s="101"/>
      <c r="E81" s="113" t="s">
        <v>550</v>
      </c>
      <c r="F81" s="124" t="s">
        <v>684</v>
      </c>
      <c r="G81" s="339"/>
      <c r="H81" s="110"/>
      <c r="I81" s="110"/>
      <c r="J81" s="117">
        <v>186.7</v>
      </c>
      <c r="K81" s="117">
        <v>46.6</v>
      </c>
      <c r="L81" s="152">
        <v>186.7</v>
      </c>
    </row>
    <row r="82" spans="1:12" s="127" customFormat="1" ht="12.75">
      <c r="A82" s="201">
        <f t="shared" si="15"/>
        <v>69</v>
      </c>
      <c r="B82" s="113" t="s">
        <v>603</v>
      </c>
      <c r="C82" s="113"/>
      <c r="D82" s="101"/>
      <c r="E82" s="113" t="s">
        <v>550</v>
      </c>
      <c r="F82" s="124" t="s">
        <v>684</v>
      </c>
      <c r="G82" s="339"/>
      <c r="H82" s="110"/>
      <c r="I82" s="110"/>
      <c r="J82" s="117">
        <v>46.7</v>
      </c>
      <c r="K82" s="117">
        <v>11.6</v>
      </c>
      <c r="L82" s="152">
        <v>46.7</v>
      </c>
    </row>
    <row r="83" spans="1:12" s="127" customFormat="1" ht="12.75">
      <c r="A83" s="201">
        <f t="shared" si="15"/>
        <v>70</v>
      </c>
      <c r="B83" s="113" t="s">
        <v>645</v>
      </c>
      <c r="C83" s="113"/>
      <c r="D83" s="101"/>
      <c r="E83" s="113" t="s">
        <v>550</v>
      </c>
      <c r="F83" s="124" t="s">
        <v>685</v>
      </c>
      <c r="G83" s="339"/>
      <c r="H83" s="110"/>
      <c r="I83" s="110"/>
      <c r="J83" s="117">
        <v>7.5</v>
      </c>
      <c r="K83" s="117">
        <v>1.8</v>
      </c>
      <c r="L83" s="152">
        <v>7.5</v>
      </c>
    </row>
    <row r="84" spans="1:12" s="127" customFormat="1" ht="12.75">
      <c r="A84" s="201">
        <f t="shared" si="15"/>
        <v>71</v>
      </c>
      <c r="B84" s="113" t="s">
        <v>649</v>
      </c>
      <c r="C84" s="113"/>
      <c r="D84" s="101"/>
      <c r="E84" s="113" t="s">
        <v>550</v>
      </c>
      <c r="F84" s="124" t="s">
        <v>685</v>
      </c>
      <c r="G84" s="339"/>
      <c r="H84" s="110"/>
      <c r="I84" s="110"/>
      <c r="J84" s="117">
        <v>2</v>
      </c>
      <c r="K84" s="117">
        <v>0</v>
      </c>
      <c r="L84" s="152">
        <v>2</v>
      </c>
    </row>
    <row r="85" spans="1:12" s="127" customFormat="1" ht="12.75">
      <c r="A85" s="201">
        <f t="shared" si="15"/>
        <v>72</v>
      </c>
      <c r="B85" s="113" t="s">
        <v>603</v>
      </c>
      <c r="C85" s="113"/>
      <c r="D85" s="101"/>
      <c r="E85" s="113" t="s">
        <v>550</v>
      </c>
      <c r="F85" s="124" t="s">
        <v>685</v>
      </c>
      <c r="G85" s="117"/>
      <c r="H85" s="110"/>
      <c r="I85" s="110"/>
      <c r="J85" s="117">
        <v>0.5</v>
      </c>
      <c r="K85" s="117">
        <v>0</v>
      </c>
      <c r="L85" s="152">
        <v>0.5</v>
      </c>
    </row>
    <row r="86" spans="1:12" s="127" customFormat="1" ht="12.75">
      <c r="A86" s="201">
        <f t="shared" si="15"/>
        <v>73</v>
      </c>
      <c r="B86" s="199"/>
      <c r="C86" s="206" t="s">
        <v>255</v>
      </c>
      <c r="D86" s="398" t="s">
        <v>686</v>
      </c>
      <c r="E86" s="398"/>
      <c r="F86" s="398"/>
      <c r="G86" s="123">
        <f aca="true" t="shared" si="16" ref="G86:L86">G87</f>
        <v>1.9</v>
      </c>
      <c r="H86" s="123">
        <f t="shared" si="16"/>
        <v>1.5</v>
      </c>
      <c r="I86" s="123">
        <f t="shared" si="16"/>
        <v>1.67</v>
      </c>
      <c r="J86" s="123">
        <f t="shared" si="16"/>
        <v>20</v>
      </c>
      <c r="K86" s="123">
        <f t="shared" si="16"/>
        <v>0</v>
      </c>
      <c r="L86" s="151">
        <f t="shared" si="16"/>
        <v>0</v>
      </c>
    </row>
    <row r="87" spans="1:12" ht="12.75">
      <c r="A87" s="201">
        <f t="shared" si="15"/>
        <v>74</v>
      </c>
      <c r="B87" s="105"/>
      <c r="C87" s="105"/>
      <c r="D87" s="395" t="s">
        <v>687</v>
      </c>
      <c r="E87" s="395"/>
      <c r="F87" s="395"/>
      <c r="G87" s="108">
        <f aca="true" t="shared" si="17" ref="G87:L87">G88+G92</f>
        <v>1.9</v>
      </c>
      <c r="H87" s="108">
        <f t="shared" si="17"/>
        <v>1.5</v>
      </c>
      <c r="I87" s="108">
        <f t="shared" si="17"/>
        <v>1.67</v>
      </c>
      <c r="J87" s="108">
        <f t="shared" si="17"/>
        <v>20</v>
      </c>
      <c r="K87" s="108">
        <f t="shared" si="17"/>
        <v>0</v>
      </c>
      <c r="L87" s="139">
        <f t="shared" si="17"/>
        <v>0</v>
      </c>
    </row>
    <row r="88" spans="1:12" s="127" customFormat="1" ht="12.75">
      <c r="A88" s="201">
        <f t="shared" si="15"/>
        <v>75</v>
      </c>
      <c r="B88" s="113"/>
      <c r="C88" s="113"/>
      <c r="D88" s="415" t="s">
        <v>688</v>
      </c>
      <c r="E88" s="415"/>
      <c r="F88" s="415"/>
      <c r="G88" s="120">
        <f aca="true" t="shared" si="18" ref="G88:L88">SUM(G89:G91)</f>
        <v>1.9</v>
      </c>
      <c r="H88" s="120">
        <f t="shared" si="18"/>
        <v>1.5</v>
      </c>
      <c r="I88" s="120">
        <f t="shared" si="18"/>
        <v>1.67</v>
      </c>
      <c r="J88" s="120">
        <f t="shared" si="18"/>
        <v>20</v>
      </c>
      <c r="K88" s="120">
        <f t="shared" si="18"/>
        <v>0</v>
      </c>
      <c r="L88" s="141">
        <f t="shared" si="18"/>
        <v>0</v>
      </c>
    </row>
    <row r="89" spans="1:12" ht="12.75">
      <c r="A89" s="201">
        <f t="shared" si="15"/>
        <v>76</v>
      </c>
      <c r="B89" s="105" t="s">
        <v>536</v>
      </c>
      <c r="C89" s="105"/>
      <c r="D89" s="105"/>
      <c r="E89" s="105" t="s">
        <v>119</v>
      </c>
      <c r="F89" s="109" t="s">
        <v>689</v>
      </c>
      <c r="G89" s="110">
        <v>1.9</v>
      </c>
      <c r="H89" s="110">
        <v>1.5</v>
      </c>
      <c r="I89" s="110">
        <v>1.67</v>
      </c>
      <c r="J89" s="110"/>
      <c r="K89" s="110"/>
      <c r="L89" s="142"/>
    </row>
    <row r="90" spans="1:12" ht="12.75">
      <c r="A90" s="201">
        <f t="shared" si="15"/>
        <v>77</v>
      </c>
      <c r="B90" s="105" t="s">
        <v>579</v>
      </c>
      <c r="C90" s="105"/>
      <c r="D90" s="105"/>
      <c r="E90" s="105" t="s">
        <v>550</v>
      </c>
      <c r="F90" s="109" t="s">
        <v>690</v>
      </c>
      <c r="G90" s="110"/>
      <c r="H90" s="110"/>
      <c r="I90" s="110"/>
      <c r="J90" s="110">
        <v>20</v>
      </c>
      <c r="K90" s="117">
        <v>0</v>
      </c>
      <c r="L90" s="152">
        <v>0</v>
      </c>
    </row>
    <row r="91" spans="1:12" ht="12.75">
      <c r="A91" s="201">
        <f t="shared" si="15"/>
        <v>78</v>
      </c>
      <c r="B91" s="105" t="s">
        <v>579</v>
      </c>
      <c r="C91" s="105"/>
      <c r="D91" s="105"/>
      <c r="E91" s="105" t="s">
        <v>550</v>
      </c>
      <c r="F91" s="109" t="s">
        <v>691</v>
      </c>
      <c r="G91" s="110"/>
      <c r="H91" s="117"/>
      <c r="I91" s="117"/>
      <c r="J91" s="110"/>
      <c r="K91" s="117"/>
      <c r="L91" s="152"/>
    </row>
    <row r="92" spans="1:12" s="127" customFormat="1" ht="12.75">
      <c r="A92" s="201">
        <f t="shared" si="15"/>
        <v>79</v>
      </c>
      <c r="B92" s="113"/>
      <c r="C92" s="113"/>
      <c r="D92" s="415" t="s">
        <v>692</v>
      </c>
      <c r="E92" s="415"/>
      <c r="F92" s="415"/>
      <c r="G92" s="120"/>
      <c r="H92" s="120"/>
      <c r="I92" s="120"/>
      <c r="J92" s="120"/>
      <c r="K92" s="120"/>
      <c r="L92" s="141"/>
    </row>
    <row r="93" spans="1:12" ht="12.75">
      <c r="A93" s="201">
        <f t="shared" si="15"/>
        <v>80</v>
      </c>
      <c r="B93" s="105"/>
      <c r="C93" s="105"/>
      <c r="D93" s="105"/>
      <c r="E93" s="105" t="s">
        <v>113</v>
      </c>
      <c r="F93" s="109" t="s">
        <v>114</v>
      </c>
      <c r="G93" s="110"/>
      <c r="H93" s="110"/>
      <c r="I93" s="110"/>
      <c r="J93" s="110"/>
      <c r="K93" s="110"/>
      <c r="L93" s="142"/>
    </row>
    <row r="94" spans="1:12" ht="12.75">
      <c r="A94" s="201">
        <f t="shared" si="15"/>
        <v>81</v>
      </c>
      <c r="B94" s="105"/>
      <c r="C94" s="105"/>
      <c r="D94" s="105"/>
      <c r="E94" s="105" t="s">
        <v>119</v>
      </c>
      <c r="F94" s="105" t="s">
        <v>201</v>
      </c>
      <c r="G94" s="110"/>
      <c r="H94" s="110"/>
      <c r="I94" s="110"/>
      <c r="J94" s="110"/>
      <c r="K94" s="117"/>
      <c r="L94" s="152"/>
    </row>
  </sheetData>
  <sheetProtection selectLockedCells="1" selectUnlockedCells="1"/>
  <mergeCells count="29">
    <mergeCell ref="H5:H6"/>
    <mergeCell ref="N57:Q61"/>
    <mergeCell ref="D86:F86"/>
    <mergeCell ref="A1:K1"/>
    <mergeCell ref="A3:A6"/>
    <mergeCell ref="B3:B6"/>
    <mergeCell ref="C3:D6"/>
    <mergeCell ref="E3:F6"/>
    <mergeCell ref="G3:L3"/>
    <mergeCell ref="G4:I4"/>
    <mergeCell ref="J4:L4"/>
    <mergeCell ref="J5:J6"/>
    <mergeCell ref="K5:K6"/>
    <mergeCell ref="L5:L6"/>
    <mergeCell ref="D54:F54"/>
    <mergeCell ref="C7:F7"/>
    <mergeCell ref="D8:F8"/>
    <mergeCell ref="E9:F9"/>
    <mergeCell ref="E19:F19"/>
    <mergeCell ref="I5:I6"/>
    <mergeCell ref="G5:G6"/>
    <mergeCell ref="D88:F88"/>
    <mergeCell ref="D92:F92"/>
    <mergeCell ref="E30:F30"/>
    <mergeCell ref="E34:F34"/>
    <mergeCell ref="D48:F48"/>
    <mergeCell ref="E49:F49"/>
    <mergeCell ref="E53:F53"/>
    <mergeCell ref="D87:F87"/>
  </mergeCells>
  <printOptions/>
  <pageMargins left="0.2361111111111111" right="0.2361111111111111" top="0" bottom="0" header="0.5118055555555555" footer="0.5118055555555555"/>
  <pageSetup horizontalDpi="300" verticalDpi="300" orientation="landscape" paperSize="9" scale="85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L5" sqref="L5:L6"/>
    </sheetView>
  </sheetViews>
  <sheetFormatPr defaultColWidth="11.57421875" defaultRowHeight="12.75"/>
  <cols>
    <col min="1" max="1" width="3.00390625" style="247" customWidth="1"/>
    <col min="2" max="2" width="5.57421875" style="0" customWidth="1"/>
    <col min="3" max="3" width="7.421875" style="247" customWidth="1"/>
    <col min="4" max="4" width="6.7109375" style="247" customWidth="1"/>
    <col min="5" max="5" width="7.00390625" style="247" customWidth="1"/>
    <col min="6" max="6" width="31.7109375" style="247" customWidth="1"/>
    <col min="7" max="7" width="9.00390625" style="297" customWidth="1"/>
    <col min="8" max="8" width="10.140625" style="297" customWidth="1"/>
    <col min="9" max="9" width="11.140625" style="297" customWidth="1"/>
    <col min="10" max="10" width="10.00390625" style="297" customWidth="1"/>
    <col min="11" max="11" width="9.7109375" style="297" customWidth="1"/>
    <col min="12" max="12" width="10.140625" style="297" customWidth="1"/>
  </cols>
  <sheetData>
    <row r="1" spans="1:12" ht="20.25" customHeight="1">
      <c r="A1" s="412" t="s">
        <v>693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134"/>
    </row>
    <row r="2" spans="1:12" ht="12.75">
      <c r="A2" s="94"/>
      <c r="B2" s="248"/>
      <c r="C2" s="94"/>
      <c r="D2" s="94"/>
      <c r="E2" s="94"/>
      <c r="F2" s="94"/>
      <c r="G2" s="298"/>
      <c r="H2" s="298"/>
      <c r="I2" s="298"/>
      <c r="J2" s="298"/>
      <c r="K2" s="298"/>
      <c r="L2" s="298"/>
    </row>
    <row r="3" spans="1:12" ht="12.75" customHeight="1">
      <c r="A3" s="403"/>
      <c r="B3" s="443" t="s">
        <v>72</v>
      </c>
      <c r="C3" s="404" t="s">
        <v>73</v>
      </c>
      <c r="D3" s="404"/>
      <c r="E3" s="405" t="s">
        <v>74</v>
      </c>
      <c r="F3" s="405"/>
      <c r="G3" s="444" t="s">
        <v>75</v>
      </c>
      <c r="H3" s="444"/>
      <c r="I3" s="444"/>
      <c r="J3" s="444"/>
      <c r="K3" s="444"/>
      <c r="L3" s="444"/>
    </row>
    <row r="4" spans="1:12" ht="12.75">
      <c r="A4" s="403"/>
      <c r="B4" s="443"/>
      <c r="C4" s="404"/>
      <c r="D4" s="404"/>
      <c r="E4" s="405"/>
      <c r="F4" s="405"/>
      <c r="G4" s="438" t="s">
        <v>18</v>
      </c>
      <c r="H4" s="438"/>
      <c r="I4" s="438"/>
      <c r="J4" s="408" t="s">
        <v>25</v>
      </c>
      <c r="K4" s="408"/>
      <c r="L4" s="408"/>
    </row>
    <row r="5" spans="1:12" ht="12.75" customHeight="1">
      <c r="A5" s="403"/>
      <c r="B5" s="443"/>
      <c r="C5" s="404"/>
      <c r="D5" s="404"/>
      <c r="E5" s="405"/>
      <c r="F5" s="405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38.25" customHeight="1">
      <c r="A6" s="403"/>
      <c r="B6" s="443"/>
      <c r="C6" s="404"/>
      <c r="D6" s="404"/>
      <c r="E6" s="405"/>
      <c r="F6" s="405"/>
      <c r="G6" s="400"/>
      <c r="H6" s="400"/>
      <c r="I6" s="399"/>
      <c r="J6" s="400"/>
      <c r="K6" s="400"/>
      <c r="L6" s="399"/>
    </row>
    <row r="7" spans="1:12" ht="21.75" customHeight="1">
      <c r="A7" s="333"/>
      <c r="B7" s="334"/>
      <c r="C7" s="442" t="s">
        <v>694</v>
      </c>
      <c r="D7" s="442"/>
      <c r="E7" s="442"/>
      <c r="F7" s="442"/>
      <c r="G7" s="335">
        <f aca="true" t="shared" si="0" ref="G7:L7">G9+G12+G14</f>
        <v>0.4</v>
      </c>
      <c r="H7" s="335">
        <f t="shared" si="0"/>
        <v>0.3</v>
      </c>
      <c r="I7" s="335">
        <f t="shared" si="0"/>
        <v>0.1</v>
      </c>
      <c r="J7" s="335">
        <f t="shared" si="0"/>
        <v>0</v>
      </c>
      <c r="K7" s="335">
        <f t="shared" si="0"/>
        <v>0</v>
      </c>
      <c r="L7" s="336">
        <f t="shared" si="0"/>
        <v>5</v>
      </c>
    </row>
    <row r="8" spans="1:12" ht="12.75">
      <c r="A8" s="105" t="s">
        <v>695</v>
      </c>
      <c r="B8" s="101"/>
      <c r="C8" s="102" t="s">
        <v>81</v>
      </c>
      <c r="D8" s="413" t="s">
        <v>82</v>
      </c>
      <c r="E8" s="413"/>
      <c r="F8" s="413"/>
      <c r="G8" s="340">
        <f aca="true" t="shared" si="1" ref="G8:L8">SUM(G9+G12+G14)</f>
        <v>0.4</v>
      </c>
      <c r="H8" s="340">
        <f t="shared" si="1"/>
        <v>0.3</v>
      </c>
      <c r="I8" s="340">
        <f t="shared" si="1"/>
        <v>0.1</v>
      </c>
      <c r="J8" s="104">
        <f t="shared" si="1"/>
        <v>0</v>
      </c>
      <c r="K8" s="104">
        <f t="shared" si="1"/>
        <v>0</v>
      </c>
      <c r="L8" s="160">
        <f t="shared" si="1"/>
        <v>5</v>
      </c>
    </row>
    <row r="9" spans="1:12" ht="12.75">
      <c r="A9" s="105" t="s">
        <v>696</v>
      </c>
      <c r="B9" s="101"/>
      <c r="C9" s="248"/>
      <c r="D9" s="106" t="s">
        <v>697</v>
      </c>
      <c r="E9" s="409" t="s">
        <v>698</v>
      </c>
      <c r="F9" s="409"/>
      <c r="G9" s="108">
        <v>0.3</v>
      </c>
      <c r="H9" s="108">
        <f>SUM(H11:H11)</f>
        <v>0.3</v>
      </c>
      <c r="I9" s="108">
        <f>SUM(I11:I11)</f>
        <v>0.02</v>
      </c>
      <c r="J9" s="108">
        <f>SUM(J11:J11)</f>
        <v>0</v>
      </c>
      <c r="K9" s="108">
        <f>SUM(K11:K11)</f>
        <v>0</v>
      </c>
      <c r="L9" s="139">
        <f>SUM(L10:L11)</f>
        <v>5</v>
      </c>
    </row>
    <row r="10" spans="1:12" ht="12.75">
      <c r="A10" s="105" t="s">
        <v>699</v>
      </c>
      <c r="B10" s="101">
        <v>43</v>
      </c>
      <c r="C10" s="105"/>
      <c r="D10" s="105"/>
      <c r="E10" s="105" t="s">
        <v>570</v>
      </c>
      <c r="F10" s="105" t="s">
        <v>700</v>
      </c>
      <c r="G10" s="110">
        <v>0</v>
      </c>
      <c r="H10" s="152">
        <v>0</v>
      </c>
      <c r="I10" s="152">
        <v>0</v>
      </c>
      <c r="J10" s="117">
        <v>0</v>
      </c>
      <c r="K10" s="117">
        <v>0</v>
      </c>
      <c r="L10" s="152">
        <v>5</v>
      </c>
    </row>
    <row r="11" spans="1:12" ht="12.75">
      <c r="A11" s="105" t="s">
        <v>701</v>
      </c>
      <c r="B11" s="101">
        <v>41</v>
      </c>
      <c r="C11" s="105"/>
      <c r="D11" s="105"/>
      <c r="E11" s="105" t="s">
        <v>174</v>
      </c>
      <c r="F11" s="105" t="s">
        <v>702</v>
      </c>
      <c r="G11" s="110">
        <v>0.3</v>
      </c>
      <c r="H11" s="152">
        <v>0.3</v>
      </c>
      <c r="I11" s="152">
        <v>0.02</v>
      </c>
      <c r="J11" s="117"/>
      <c r="K11" s="117"/>
      <c r="L11" s="152"/>
    </row>
    <row r="12" spans="1:12" ht="12.75">
      <c r="A12" s="105" t="s">
        <v>703</v>
      </c>
      <c r="B12" s="101"/>
      <c r="C12" s="248"/>
      <c r="D12" s="106" t="s">
        <v>704</v>
      </c>
      <c r="E12" s="409" t="s">
        <v>705</v>
      </c>
      <c r="F12" s="409"/>
      <c r="G12" s="108">
        <f aca="true" t="shared" si="2" ref="G12:L12">SUM(G13)</f>
        <v>0.1</v>
      </c>
      <c r="H12" s="108">
        <f t="shared" si="2"/>
        <v>0</v>
      </c>
      <c r="I12" s="108">
        <f t="shared" si="2"/>
        <v>0.08</v>
      </c>
      <c r="J12" s="108">
        <f t="shared" si="2"/>
        <v>0</v>
      </c>
      <c r="K12" s="108">
        <f t="shared" si="2"/>
        <v>0</v>
      </c>
      <c r="L12" s="139">
        <f t="shared" si="2"/>
        <v>0</v>
      </c>
    </row>
    <row r="13" spans="1:12" ht="12.75">
      <c r="A13" s="105" t="s">
        <v>706</v>
      </c>
      <c r="B13" s="101">
        <v>41</v>
      </c>
      <c r="C13" s="105"/>
      <c r="D13" s="105"/>
      <c r="E13" s="105" t="s">
        <v>113</v>
      </c>
      <c r="F13" s="105" t="s">
        <v>707</v>
      </c>
      <c r="G13" s="110">
        <v>0.1</v>
      </c>
      <c r="H13" s="152"/>
      <c r="I13" s="152">
        <v>0.08</v>
      </c>
      <c r="J13" s="117"/>
      <c r="K13" s="117"/>
      <c r="L13" s="152"/>
    </row>
    <row r="14" spans="1:12" ht="12.75">
      <c r="A14" s="105" t="s">
        <v>708</v>
      </c>
      <c r="B14" s="101"/>
      <c r="C14" s="248"/>
      <c r="D14" s="106" t="s">
        <v>709</v>
      </c>
      <c r="E14" s="409" t="s">
        <v>710</v>
      </c>
      <c r="F14" s="409"/>
      <c r="G14" s="108">
        <f aca="true" t="shared" si="3" ref="G14:L14">SUM(G15)</f>
        <v>0</v>
      </c>
      <c r="H14" s="108">
        <f t="shared" si="3"/>
        <v>0</v>
      </c>
      <c r="I14" s="108">
        <f t="shared" si="3"/>
        <v>0</v>
      </c>
      <c r="J14" s="108">
        <f t="shared" si="3"/>
        <v>0</v>
      </c>
      <c r="K14" s="108">
        <f t="shared" si="3"/>
        <v>0</v>
      </c>
      <c r="L14" s="139">
        <f t="shared" si="3"/>
        <v>0</v>
      </c>
    </row>
    <row r="15" spans="1:12" ht="12.75">
      <c r="A15" s="105" t="s">
        <v>711</v>
      </c>
      <c r="B15" s="101">
        <v>43</v>
      </c>
      <c r="C15" s="105"/>
      <c r="D15" s="105"/>
      <c r="E15" s="105" t="s">
        <v>577</v>
      </c>
      <c r="F15" s="105" t="s">
        <v>712</v>
      </c>
      <c r="G15" s="116"/>
      <c r="H15" s="159"/>
      <c r="I15" s="159"/>
      <c r="J15" s="116"/>
      <c r="K15" s="116"/>
      <c r="L15" s="159"/>
    </row>
  </sheetData>
  <sheetProtection selectLockedCells="1" selectUnlockedCells="1"/>
  <mergeCells count="19">
    <mergeCell ref="K5:K6"/>
    <mergeCell ref="L5:L6"/>
    <mergeCell ref="A1:K1"/>
    <mergeCell ref="A3:A6"/>
    <mergeCell ref="B3:B6"/>
    <mergeCell ref="C3:D6"/>
    <mergeCell ref="E3:F6"/>
    <mergeCell ref="G3:L3"/>
    <mergeCell ref="G4:I4"/>
    <mergeCell ref="J4:L4"/>
    <mergeCell ref="G5:G6"/>
    <mergeCell ref="H5:H6"/>
    <mergeCell ref="E14:F14"/>
    <mergeCell ref="C7:F7"/>
    <mergeCell ref="D8:F8"/>
    <mergeCell ref="E9:F9"/>
    <mergeCell ref="E12:F12"/>
    <mergeCell ref="I5:I6"/>
    <mergeCell ref="J5:J6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I3" sqref="I3"/>
    </sheetView>
  </sheetViews>
  <sheetFormatPr defaultColWidth="11.57421875" defaultRowHeight="18" customHeight="1"/>
  <cols>
    <col min="1" max="1" width="5.00390625" style="0" customWidth="1"/>
    <col min="2" max="2" width="6.8515625" style="0" customWidth="1"/>
    <col min="3" max="3" width="6.28125" style="0" customWidth="1"/>
    <col min="4" max="4" width="8.28125" style="0" customWidth="1"/>
    <col min="5" max="5" width="11.57421875" style="0" customWidth="1"/>
    <col min="6" max="6" width="45.7109375" style="0" customWidth="1"/>
    <col min="7" max="7" width="9.8515625" style="255" customWidth="1"/>
    <col min="8" max="8" width="11.00390625" style="255" customWidth="1"/>
    <col min="9" max="9" width="11.140625" style="255" customWidth="1"/>
  </cols>
  <sheetData>
    <row r="1" spans="1:9" ht="18" customHeight="1">
      <c r="A1" s="445" t="s">
        <v>24</v>
      </c>
      <c r="B1" s="445"/>
      <c r="C1" s="445"/>
      <c r="D1" s="445"/>
      <c r="E1" s="445"/>
      <c r="F1" s="445"/>
      <c r="G1" s="445"/>
      <c r="H1" s="445"/>
      <c r="I1" s="341"/>
    </row>
    <row r="2" spans="1:9" ht="18" customHeight="1">
      <c r="A2" s="446"/>
      <c r="B2" s="447" t="s">
        <v>72</v>
      </c>
      <c r="C2" s="447" t="s">
        <v>713</v>
      </c>
      <c r="D2" s="447" t="s">
        <v>714</v>
      </c>
      <c r="E2" s="447" t="s">
        <v>715</v>
      </c>
      <c r="F2" s="448" t="s">
        <v>716</v>
      </c>
      <c r="G2" s="408" t="s">
        <v>75</v>
      </c>
      <c r="H2" s="408" t="s">
        <v>75</v>
      </c>
      <c r="I2" s="408"/>
    </row>
    <row r="3" spans="1:9" ht="39" customHeight="1">
      <c r="A3" s="446"/>
      <c r="B3" s="447"/>
      <c r="C3" s="447"/>
      <c r="D3" s="447"/>
      <c r="E3" s="447"/>
      <c r="F3" s="448"/>
      <c r="G3" s="342" t="s">
        <v>32</v>
      </c>
      <c r="H3" s="342" t="s">
        <v>33</v>
      </c>
      <c r="I3" s="343" t="s">
        <v>820</v>
      </c>
    </row>
    <row r="4" spans="1:9" ht="18" customHeight="1">
      <c r="A4" s="201" t="s">
        <v>717</v>
      </c>
      <c r="B4" s="344"/>
      <c r="C4" s="344">
        <v>200</v>
      </c>
      <c r="D4" s="344"/>
      <c r="E4" s="344"/>
      <c r="F4" s="345" t="s">
        <v>718</v>
      </c>
      <c r="G4" s="346">
        <f>SUM(G5+G15)</f>
        <v>4317.1</v>
      </c>
      <c r="H4" s="346">
        <f>SUM(H5+H15)</f>
        <v>1911.3</v>
      </c>
      <c r="I4" s="347">
        <f>SUM(I5+I15)</f>
        <v>2764.9</v>
      </c>
    </row>
    <row r="5" spans="1:9" ht="18" customHeight="1">
      <c r="A5" s="201">
        <f aca="true" t="shared" si="0" ref="A5:A31">1+A4</f>
        <v>2</v>
      </c>
      <c r="B5" s="163"/>
      <c r="C5" s="163">
        <v>230</v>
      </c>
      <c r="D5" s="163"/>
      <c r="E5" s="163"/>
      <c r="F5" s="163" t="s">
        <v>719</v>
      </c>
      <c r="G5" s="348">
        <f>SUM(G6+G11)</f>
        <v>267.5</v>
      </c>
      <c r="H5" s="348">
        <f>SUM(H6+H11)</f>
        <v>20</v>
      </c>
      <c r="I5" s="349">
        <f>SUM(I6+I11)</f>
        <v>47.8</v>
      </c>
    </row>
    <row r="6" spans="1:9" ht="18" customHeight="1">
      <c r="A6" s="201">
        <f t="shared" si="0"/>
        <v>3</v>
      </c>
      <c r="B6" s="350"/>
      <c r="C6" s="350"/>
      <c r="D6" s="350">
        <v>231</v>
      </c>
      <c r="E6" s="350"/>
      <c r="F6" s="350" t="s">
        <v>720</v>
      </c>
      <c r="G6" s="351">
        <f>SUM(G7:G10)</f>
        <v>255</v>
      </c>
      <c r="H6" s="351">
        <f>SUM(H7:H10)</f>
        <v>0</v>
      </c>
      <c r="I6" s="352">
        <f>SUM(I7:I10)</f>
        <v>12.8</v>
      </c>
    </row>
    <row r="7" spans="1:9" ht="18" customHeight="1">
      <c r="A7" s="201">
        <f t="shared" si="0"/>
        <v>4</v>
      </c>
      <c r="B7" s="101">
        <v>43</v>
      </c>
      <c r="C7" s="101"/>
      <c r="D7" s="101">
        <v>231</v>
      </c>
      <c r="E7" s="101"/>
      <c r="F7" s="101" t="s">
        <v>721</v>
      </c>
      <c r="G7" s="290">
        <v>149</v>
      </c>
      <c r="H7" s="291">
        <v>0</v>
      </c>
      <c r="I7" s="291">
        <v>0</v>
      </c>
    </row>
    <row r="8" spans="1:9" ht="18" customHeight="1">
      <c r="A8" s="201">
        <f t="shared" si="0"/>
        <v>5</v>
      </c>
      <c r="B8" s="101">
        <v>43</v>
      </c>
      <c r="C8" s="101"/>
      <c r="D8" s="101">
        <v>231</v>
      </c>
      <c r="E8" s="101"/>
      <c r="F8" s="101" t="s">
        <v>722</v>
      </c>
      <c r="G8" s="290">
        <v>93</v>
      </c>
      <c r="H8" s="291">
        <v>0</v>
      </c>
      <c r="I8" s="291">
        <v>0</v>
      </c>
    </row>
    <row r="9" spans="1:9" ht="18" customHeight="1">
      <c r="A9" s="201">
        <f t="shared" si="0"/>
        <v>6</v>
      </c>
      <c r="B9" s="101"/>
      <c r="C9" s="101"/>
      <c r="D9" s="101">
        <v>231</v>
      </c>
      <c r="E9" s="101"/>
      <c r="F9" s="101" t="s">
        <v>723</v>
      </c>
      <c r="G9" s="290">
        <v>13</v>
      </c>
      <c r="H9" s="291">
        <v>0</v>
      </c>
      <c r="I9" s="291">
        <v>12.8</v>
      </c>
    </row>
    <row r="10" spans="1:9" ht="18" customHeight="1">
      <c r="A10" s="201">
        <f t="shared" si="0"/>
        <v>7</v>
      </c>
      <c r="B10" s="101">
        <v>43</v>
      </c>
      <c r="C10" s="101"/>
      <c r="D10" s="101">
        <v>231</v>
      </c>
      <c r="E10" s="101"/>
      <c r="F10" s="101" t="s">
        <v>724</v>
      </c>
      <c r="G10" s="290">
        <v>0</v>
      </c>
      <c r="H10" s="291">
        <v>0</v>
      </c>
      <c r="I10" s="291">
        <v>0</v>
      </c>
    </row>
    <row r="11" spans="1:9" ht="18" customHeight="1">
      <c r="A11" s="201">
        <f t="shared" si="0"/>
        <v>8</v>
      </c>
      <c r="B11" s="350"/>
      <c r="C11" s="350"/>
      <c r="D11" s="350">
        <v>233</v>
      </c>
      <c r="E11" s="350"/>
      <c r="F11" s="350" t="s">
        <v>725</v>
      </c>
      <c r="G11" s="351">
        <f>SUM(G12:G14)</f>
        <v>12.5</v>
      </c>
      <c r="H11" s="351">
        <f>SUM(H12:H14)</f>
        <v>20</v>
      </c>
      <c r="I11" s="352">
        <f>SUM(I12:I14)</f>
        <v>35</v>
      </c>
    </row>
    <row r="12" spans="1:9" ht="18" customHeight="1">
      <c r="A12" s="201">
        <f t="shared" si="0"/>
        <v>9</v>
      </c>
      <c r="B12" s="101">
        <v>43</v>
      </c>
      <c r="C12" s="101"/>
      <c r="D12" s="101"/>
      <c r="E12" s="105" t="s">
        <v>726</v>
      </c>
      <c r="F12" s="101" t="s">
        <v>727</v>
      </c>
      <c r="G12" s="290">
        <v>0</v>
      </c>
      <c r="H12" s="291"/>
      <c r="I12" s="291">
        <v>0</v>
      </c>
    </row>
    <row r="13" spans="1:9" ht="18" customHeight="1">
      <c r="A13" s="201">
        <f t="shared" si="0"/>
        <v>10</v>
      </c>
      <c r="B13" s="101">
        <v>43</v>
      </c>
      <c r="C13" s="101"/>
      <c r="D13" s="101"/>
      <c r="E13" s="105" t="s">
        <v>726</v>
      </c>
      <c r="F13" s="101" t="s">
        <v>728</v>
      </c>
      <c r="G13" s="290">
        <v>9</v>
      </c>
      <c r="H13" s="291">
        <v>20</v>
      </c>
      <c r="I13" s="291">
        <v>35</v>
      </c>
    </row>
    <row r="14" spans="1:9" ht="18" customHeight="1">
      <c r="A14" s="201">
        <f t="shared" si="0"/>
        <v>11</v>
      </c>
      <c r="B14" s="101">
        <v>43</v>
      </c>
      <c r="C14" s="101"/>
      <c r="D14" s="101"/>
      <c r="E14" s="105" t="s">
        <v>726</v>
      </c>
      <c r="F14" s="101" t="s">
        <v>729</v>
      </c>
      <c r="G14" s="290">
        <v>3.5</v>
      </c>
      <c r="H14" s="291"/>
      <c r="I14" s="291">
        <v>0</v>
      </c>
    </row>
    <row r="15" spans="1:9" ht="18" customHeight="1">
      <c r="A15" s="201">
        <f t="shared" si="0"/>
        <v>12</v>
      </c>
      <c r="B15" s="163"/>
      <c r="C15" s="163">
        <v>300</v>
      </c>
      <c r="D15" s="163"/>
      <c r="E15" s="163"/>
      <c r="F15" s="163" t="s">
        <v>730</v>
      </c>
      <c r="G15" s="348">
        <f>SUM(G16)</f>
        <v>4049.6</v>
      </c>
      <c r="H15" s="348">
        <f>SUM(H16)</f>
        <v>1891.3</v>
      </c>
      <c r="I15" s="349">
        <f>SUM(I16)</f>
        <v>2717.1</v>
      </c>
    </row>
    <row r="16" spans="1:9" ht="18" customHeight="1">
      <c r="A16" s="201">
        <f t="shared" si="0"/>
        <v>13</v>
      </c>
      <c r="B16" s="350"/>
      <c r="C16" s="350"/>
      <c r="D16" s="350">
        <v>320</v>
      </c>
      <c r="E16" s="350"/>
      <c r="F16" s="350" t="s">
        <v>731</v>
      </c>
      <c r="G16" s="351">
        <f>SUM(G17:G31)</f>
        <v>4049.6</v>
      </c>
      <c r="H16" s="351">
        <f>SUM(H17:H31)</f>
        <v>1891.3</v>
      </c>
      <c r="I16" s="352">
        <f>SUM(I17:I31)</f>
        <v>2717.1</v>
      </c>
    </row>
    <row r="17" spans="1:9" ht="18" customHeight="1">
      <c r="A17" s="201">
        <f t="shared" si="0"/>
        <v>14</v>
      </c>
      <c r="B17" s="101"/>
      <c r="C17" s="101"/>
      <c r="D17" s="101">
        <v>321</v>
      </c>
      <c r="E17" s="101"/>
      <c r="F17" s="101" t="s">
        <v>732</v>
      </c>
      <c r="G17" s="290"/>
      <c r="H17" s="291"/>
      <c r="I17" s="291"/>
    </row>
    <row r="18" spans="1:9" ht="18" customHeight="1">
      <c r="A18" s="201">
        <f t="shared" si="0"/>
        <v>15</v>
      </c>
      <c r="B18" s="101">
        <v>1151</v>
      </c>
      <c r="C18" s="101"/>
      <c r="D18" s="101"/>
      <c r="E18" s="101"/>
      <c r="F18" s="101" t="s">
        <v>733</v>
      </c>
      <c r="G18" s="290">
        <v>1523</v>
      </c>
      <c r="H18" s="291">
        <v>0</v>
      </c>
      <c r="I18" s="291">
        <v>1730.8</v>
      </c>
    </row>
    <row r="19" spans="1:9" ht="18" customHeight="1">
      <c r="A19" s="201">
        <f t="shared" si="0"/>
        <v>16</v>
      </c>
      <c r="B19" s="101">
        <v>1152</v>
      </c>
      <c r="C19" s="101"/>
      <c r="D19" s="101"/>
      <c r="E19" s="101"/>
      <c r="F19" s="101" t="s">
        <v>733</v>
      </c>
      <c r="G19" s="290">
        <v>399.6</v>
      </c>
      <c r="H19" s="291"/>
      <c r="I19" s="291">
        <v>192.2</v>
      </c>
    </row>
    <row r="20" spans="1:9" ht="18" customHeight="1">
      <c r="A20" s="201">
        <f t="shared" si="0"/>
        <v>17</v>
      </c>
      <c r="B20" s="101">
        <v>1151</v>
      </c>
      <c r="C20" s="101"/>
      <c r="D20" s="101"/>
      <c r="E20" s="101"/>
      <c r="F20" s="101" t="s">
        <v>734</v>
      </c>
      <c r="G20" s="290">
        <v>555</v>
      </c>
      <c r="H20" s="291">
        <v>913</v>
      </c>
      <c r="I20" s="291">
        <v>277.7</v>
      </c>
    </row>
    <row r="21" spans="1:9" ht="18" customHeight="1">
      <c r="A21" s="201">
        <f t="shared" si="0"/>
        <v>18</v>
      </c>
      <c r="B21" s="101">
        <v>1152</v>
      </c>
      <c r="C21" s="101"/>
      <c r="D21" s="101"/>
      <c r="E21" s="101"/>
      <c r="F21" s="101" t="s">
        <v>734</v>
      </c>
      <c r="G21" s="290">
        <v>0</v>
      </c>
      <c r="H21" s="291"/>
      <c r="I21" s="291"/>
    </row>
    <row r="22" spans="1:9" ht="18" customHeight="1">
      <c r="A22" s="201">
        <f t="shared" si="0"/>
        <v>19</v>
      </c>
      <c r="B22" s="101">
        <v>1151</v>
      </c>
      <c r="C22" s="101"/>
      <c r="D22" s="101"/>
      <c r="E22" s="101"/>
      <c r="F22" s="101" t="s">
        <v>735</v>
      </c>
      <c r="G22" s="290">
        <v>574</v>
      </c>
      <c r="H22" s="291">
        <v>822.5</v>
      </c>
      <c r="I22" s="291">
        <v>352</v>
      </c>
    </row>
    <row r="23" spans="1:9" ht="18" customHeight="1">
      <c r="A23" s="201">
        <f t="shared" si="0"/>
        <v>20</v>
      </c>
      <c r="B23" s="101">
        <v>1152</v>
      </c>
      <c r="C23" s="101"/>
      <c r="D23" s="101"/>
      <c r="E23" s="101"/>
      <c r="F23" s="101" t="s">
        <v>735</v>
      </c>
      <c r="G23" s="290">
        <v>0</v>
      </c>
      <c r="H23" s="291"/>
      <c r="I23" s="291"/>
    </row>
    <row r="24" spans="1:9" ht="18" customHeight="1">
      <c r="A24" s="201">
        <f t="shared" si="0"/>
        <v>21</v>
      </c>
      <c r="B24" s="101">
        <v>1151</v>
      </c>
      <c r="C24" s="101"/>
      <c r="D24" s="101"/>
      <c r="E24" s="101"/>
      <c r="F24" s="101" t="s">
        <v>736</v>
      </c>
      <c r="G24" s="290">
        <v>92</v>
      </c>
      <c r="H24" s="291"/>
      <c r="I24" s="291">
        <v>0</v>
      </c>
    </row>
    <row r="25" spans="1:9" ht="18" customHeight="1">
      <c r="A25" s="201">
        <f t="shared" si="0"/>
        <v>22</v>
      </c>
      <c r="B25" s="101">
        <v>1152</v>
      </c>
      <c r="C25" s="101"/>
      <c r="D25" s="101"/>
      <c r="E25" s="101"/>
      <c r="F25" s="101" t="s">
        <v>736</v>
      </c>
      <c r="G25" s="290">
        <v>16</v>
      </c>
      <c r="H25" s="291"/>
      <c r="I25" s="291">
        <v>0</v>
      </c>
    </row>
    <row r="26" spans="1:9" ht="18" customHeight="1">
      <c r="A26" s="201">
        <f t="shared" si="0"/>
        <v>23</v>
      </c>
      <c r="B26" s="101">
        <v>1151</v>
      </c>
      <c r="C26" s="101"/>
      <c r="D26" s="101"/>
      <c r="E26" s="101"/>
      <c r="F26" s="101" t="s">
        <v>737</v>
      </c>
      <c r="G26" s="290">
        <v>85</v>
      </c>
      <c r="H26" s="291"/>
      <c r="I26" s="291">
        <v>0</v>
      </c>
    </row>
    <row r="27" spans="1:9" ht="18" customHeight="1">
      <c r="A27" s="201">
        <f t="shared" si="0"/>
        <v>24</v>
      </c>
      <c r="B27" s="101">
        <v>1152</v>
      </c>
      <c r="C27" s="101"/>
      <c r="D27" s="101"/>
      <c r="E27" s="101"/>
      <c r="F27" s="101" t="s">
        <v>737</v>
      </c>
      <c r="G27" s="290">
        <v>0</v>
      </c>
      <c r="H27" s="291"/>
      <c r="I27" s="291">
        <v>0</v>
      </c>
    </row>
    <row r="28" spans="1:9" ht="18" customHeight="1">
      <c r="A28" s="201">
        <f t="shared" si="0"/>
        <v>25</v>
      </c>
      <c r="B28" s="101">
        <v>1151</v>
      </c>
      <c r="C28" s="101"/>
      <c r="D28" s="101"/>
      <c r="E28" s="101"/>
      <c r="F28" s="101" t="s">
        <v>738</v>
      </c>
      <c r="G28" s="290">
        <v>101</v>
      </c>
      <c r="H28" s="291">
        <v>155.8</v>
      </c>
      <c r="I28" s="291">
        <v>148</v>
      </c>
    </row>
    <row r="29" spans="1:9" ht="18" customHeight="1">
      <c r="A29" s="201">
        <f t="shared" si="0"/>
        <v>26</v>
      </c>
      <c r="B29" s="101">
        <v>1152</v>
      </c>
      <c r="C29" s="101"/>
      <c r="D29" s="101"/>
      <c r="E29" s="101"/>
      <c r="F29" s="101" t="s">
        <v>738</v>
      </c>
      <c r="G29" s="290">
        <v>12</v>
      </c>
      <c r="H29" s="291"/>
      <c r="I29" s="291">
        <v>16.4</v>
      </c>
    </row>
    <row r="30" spans="1:9" ht="18" customHeight="1">
      <c r="A30" s="201">
        <f t="shared" si="0"/>
        <v>27</v>
      </c>
      <c r="B30" s="101">
        <v>1151</v>
      </c>
      <c r="C30" s="101"/>
      <c r="D30" s="101"/>
      <c r="E30" s="101"/>
      <c r="F30" s="101" t="s">
        <v>739</v>
      </c>
      <c r="G30" s="290">
        <v>692</v>
      </c>
      <c r="H30" s="291">
        <v>0</v>
      </c>
      <c r="I30" s="291">
        <v>0</v>
      </c>
    </row>
    <row r="31" spans="1:9" ht="18" customHeight="1">
      <c r="A31" s="201">
        <f t="shared" si="0"/>
        <v>28</v>
      </c>
      <c r="B31" s="101">
        <v>1152</v>
      </c>
      <c r="C31" s="101"/>
      <c r="D31" s="101"/>
      <c r="E31" s="101"/>
      <c r="F31" s="101" t="s">
        <v>739</v>
      </c>
      <c r="G31" s="290">
        <v>0</v>
      </c>
      <c r="H31" s="291"/>
      <c r="I31" s="291">
        <v>0</v>
      </c>
    </row>
  </sheetData>
  <sheetProtection selectLockedCells="1" selectUnlockedCells="1"/>
  <mergeCells count="8">
    <mergeCell ref="A1:H1"/>
    <mergeCell ref="A2:A3"/>
    <mergeCell ref="B2:B3"/>
    <mergeCell ref="C2:C3"/>
    <mergeCell ref="D2:D3"/>
    <mergeCell ref="E2:E3"/>
    <mergeCell ref="F2:F3"/>
    <mergeCell ref="G2:I2"/>
  </mergeCells>
  <printOptions horizontalCentered="1"/>
  <pageMargins left="0.7875" right="0.4722222222222222" top="0.3541666666666667" bottom="0.5118055555555555" header="0.5118055555555555" footer="0.5118055555555555"/>
  <pageSetup fitToHeight="1" fitToWidth="1" horizontalDpi="300" verticalDpi="300" orientation="landscape" paperSize="9"/>
  <rowBreaks count="1" manualBreakCount="1">
    <brk id="20" max="255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F1">
      <selection activeCell="I3" sqref="I3"/>
    </sheetView>
  </sheetViews>
  <sheetFormatPr defaultColWidth="11.57421875" defaultRowHeight="12.75"/>
  <cols>
    <col min="1" max="1" width="3.7109375" style="353" customWidth="1"/>
    <col min="2" max="2" width="5.00390625" style="0" customWidth="1"/>
    <col min="3" max="3" width="6.57421875" style="0" customWidth="1"/>
    <col min="4" max="4" width="5.57421875" style="0" customWidth="1"/>
    <col min="5" max="5" width="8.57421875" style="0" customWidth="1"/>
    <col min="6" max="6" width="55.7109375" style="0" customWidth="1"/>
    <col min="7" max="7" width="10.00390625" style="297" customWidth="1"/>
    <col min="8" max="8" width="10.57421875" style="297" customWidth="1"/>
  </cols>
  <sheetData>
    <row r="1" spans="1:8" ht="34.5" customHeight="1">
      <c r="A1" s="451" t="s">
        <v>17</v>
      </c>
      <c r="B1" s="451"/>
      <c r="C1" s="451"/>
      <c r="D1" s="451"/>
      <c r="E1" s="451"/>
      <c r="F1" s="451"/>
      <c r="G1" s="451"/>
      <c r="H1" s="451"/>
    </row>
    <row r="2" spans="1:9" ht="12.75" customHeight="1">
      <c r="A2" s="452"/>
      <c r="B2" s="453" t="s">
        <v>72</v>
      </c>
      <c r="C2" s="453" t="s">
        <v>713</v>
      </c>
      <c r="D2" s="453" t="s">
        <v>714</v>
      </c>
      <c r="E2" s="453" t="s">
        <v>715</v>
      </c>
      <c r="F2" s="454" t="s">
        <v>716</v>
      </c>
      <c r="G2" s="455" t="s">
        <v>75</v>
      </c>
      <c r="H2" s="455" t="s">
        <v>75</v>
      </c>
      <c r="I2" s="455"/>
    </row>
    <row r="3" spans="1:9" ht="39.75" customHeight="1">
      <c r="A3" s="452"/>
      <c r="B3" s="453"/>
      <c r="C3" s="453"/>
      <c r="D3" s="453"/>
      <c r="E3" s="453"/>
      <c r="F3" s="454"/>
      <c r="G3" s="354" t="s">
        <v>32</v>
      </c>
      <c r="H3" s="354" t="s">
        <v>33</v>
      </c>
      <c r="I3" s="354" t="s">
        <v>825</v>
      </c>
    </row>
    <row r="4" spans="1:9" s="356" customFormat="1" ht="12.75">
      <c r="A4" s="201">
        <v>1</v>
      </c>
      <c r="B4" s="344"/>
      <c r="C4" s="344">
        <v>100</v>
      </c>
      <c r="D4" s="344"/>
      <c r="E4" s="344"/>
      <c r="F4" s="355" t="s">
        <v>740</v>
      </c>
      <c r="G4" s="347">
        <f>SUM(G5+G8+G13)</f>
        <v>2019.5</v>
      </c>
      <c r="H4" s="346">
        <f>SUM(H5+H8+H13)</f>
        <v>2140</v>
      </c>
      <c r="I4" s="346">
        <f>SUM(I5+I8+I13)</f>
        <v>2146</v>
      </c>
    </row>
    <row r="5" spans="1:14" s="357" customFormat="1" ht="12.75">
      <c r="A5" s="201">
        <f aca="true" t="shared" si="0" ref="A5:A36">1+A4</f>
        <v>2</v>
      </c>
      <c r="B5" s="163"/>
      <c r="C5" s="163">
        <v>110</v>
      </c>
      <c r="D5" s="163"/>
      <c r="E5" s="163"/>
      <c r="F5" s="164" t="s">
        <v>741</v>
      </c>
      <c r="G5" s="349">
        <f>SUM(G6)</f>
        <v>1392</v>
      </c>
      <c r="H5" s="348">
        <f>SUM(H6)</f>
        <v>1550</v>
      </c>
      <c r="I5" s="348">
        <f>SUM(I6)</f>
        <v>1556</v>
      </c>
      <c r="K5" s="358"/>
      <c r="N5" s="359"/>
    </row>
    <row r="6" spans="1:9" s="360" customFormat="1" ht="12.75">
      <c r="A6" s="201">
        <f t="shared" si="0"/>
        <v>3</v>
      </c>
      <c r="B6" s="350"/>
      <c r="C6" s="350"/>
      <c r="D6" s="350">
        <v>111</v>
      </c>
      <c r="E6" s="350"/>
      <c r="F6" s="27" t="s">
        <v>742</v>
      </c>
      <c r="G6" s="352">
        <f>SUM(G7)</f>
        <v>1392</v>
      </c>
      <c r="H6" s="351">
        <f>SUM(H7:H7)</f>
        <v>1550</v>
      </c>
      <c r="I6" s="351">
        <f>SUM(I7:I7)</f>
        <v>1556</v>
      </c>
    </row>
    <row r="7" spans="1:9" ht="12.75" customHeight="1">
      <c r="A7" s="201">
        <f t="shared" si="0"/>
        <v>4</v>
      </c>
      <c r="B7" s="101">
        <v>41</v>
      </c>
      <c r="C7" s="101"/>
      <c r="D7" s="101"/>
      <c r="E7" s="101">
        <v>111003</v>
      </c>
      <c r="F7" s="81" t="s">
        <v>743</v>
      </c>
      <c r="G7" s="291">
        <v>1392</v>
      </c>
      <c r="H7" s="290">
        <v>1550</v>
      </c>
      <c r="I7" s="290">
        <v>1556</v>
      </c>
    </row>
    <row r="8" spans="1:12" ht="12.75">
      <c r="A8" s="201">
        <f t="shared" si="0"/>
        <v>5</v>
      </c>
      <c r="B8" s="163"/>
      <c r="C8" s="163">
        <v>120</v>
      </c>
      <c r="D8" s="163"/>
      <c r="E8" s="163"/>
      <c r="F8" s="164" t="s">
        <v>744</v>
      </c>
      <c r="G8" s="349">
        <f>SUM(G9)</f>
        <v>414</v>
      </c>
      <c r="H8" s="348">
        <f>SUM(H9)</f>
        <v>402</v>
      </c>
      <c r="I8" s="348">
        <f>SUM(I9)</f>
        <v>402</v>
      </c>
      <c r="K8" s="449"/>
      <c r="L8" s="449"/>
    </row>
    <row r="9" spans="1:12" ht="12.75">
      <c r="A9" s="201">
        <f t="shared" si="0"/>
        <v>6</v>
      </c>
      <c r="B9" s="350"/>
      <c r="C9" s="350"/>
      <c r="D9" s="350">
        <v>121</v>
      </c>
      <c r="E9" s="350"/>
      <c r="F9" s="27" t="s">
        <v>745</v>
      </c>
      <c r="G9" s="352">
        <f>SUM(G10:G12)</f>
        <v>414</v>
      </c>
      <c r="H9" s="351">
        <f>SUM(H10:H12)</f>
        <v>402</v>
      </c>
      <c r="I9" s="351">
        <f>SUM(I10:I12)</f>
        <v>402</v>
      </c>
      <c r="K9" s="449"/>
      <c r="L9" s="449"/>
    </row>
    <row r="10" spans="1:9" ht="12.75">
      <c r="A10" s="201">
        <f t="shared" si="0"/>
        <v>7</v>
      </c>
      <c r="B10" s="101">
        <v>41</v>
      </c>
      <c r="C10" s="101"/>
      <c r="D10" s="101"/>
      <c r="E10" s="101">
        <v>121001</v>
      </c>
      <c r="F10" s="81" t="s">
        <v>746</v>
      </c>
      <c r="G10" s="291">
        <v>204</v>
      </c>
      <c r="H10" s="290">
        <v>200</v>
      </c>
      <c r="I10" s="290">
        <v>200</v>
      </c>
    </row>
    <row r="11" spans="1:9" ht="12.75">
      <c r="A11" s="201">
        <f t="shared" si="0"/>
        <v>8</v>
      </c>
      <c r="B11" s="101">
        <v>41</v>
      </c>
      <c r="C11" s="101"/>
      <c r="D11" s="101"/>
      <c r="E11" s="101">
        <v>121002</v>
      </c>
      <c r="F11" s="81" t="s">
        <v>747</v>
      </c>
      <c r="G11" s="291">
        <v>200</v>
      </c>
      <c r="H11" s="290">
        <v>195</v>
      </c>
      <c r="I11" s="290">
        <v>195</v>
      </c>
    </row>
    <row r="12" spans="1:9" ht="12.75">
      <c r="A12" s="201">
        <f t="shared" si="0"/>
        <v>9</v>
      </c>
      <c r="B12" s="101">
        <v>41</v>
      </c>
      <c r="C12" s="101"/>
      <c r="D12" s="101"/>
      <c r="E12" s="101">
        <v>121003</v>
      </c>
      <c r="F12" s="81" t="s">
        <v>748</v>
      </c>
      <c r="G12" s="291">
        <v>10</v>
      </c>
      <c r="H12" s="290">
        <v>7</v>
      </c>
      <c r="I12" s="290">
        <v>7</v>
      </c>
    </row>
    <row r="13" spans="1:9" ht="12.75">
      <c r="A13" s="201">
        <f t="shared" si="0"/>
        <v>10</v>
      </c>
      <c r="B13" s="163"/>
      <c r="C13" s="163">
        <v>130</v>
      </c>
      <c r="D13" s="163"/>
      <c r="E13" s="163"/>
      <c r="F13" s="164" t="s">
        <v>749</v>
      </c>
      <c r="G13" s="349">
        <f>SUM(G14+G21)</f>
        <v>213.5</v>
      </c>
      <c r="H13" s="348">
        <f>SUM(H14+H21)</f>
        <v>188</v>
      </c>
      <c r="I13" s="348">
        <f>SUM(I14+I21)</f>
        <v>188</v>
      </c>
    </row>
    <row r="14" spans="1:9" ht="12.75">
      <c r="A14" s="201">
        <f t="shared" si="0"/>
        <v>11</v>
      </c>
      <c r="B14" s="350"/>
      <c r="C14" s="350"/>
      <c r="D14" s="350">
        <v>133</v>
      </c>
      <c r="E14" s="350"/>
      <c r="F14" s="27" t="s">
        <v>750</v>
      </c>
      <c r="G14" s="352">
        <f>SUM(G15:G20)</f>
        <v>213.5</v>
      </c>
      <c r="H14" s="351">
        <f>SUM(H15:H20)</f>
        <v>188</v>
      </c>
      <c r="I14" s="351">
        <f>SUM(I15:I20)</f>
        <v>188</v>
      </c>
    </row>
    <row r="15" spans="1:9" ht="12.75">
      <c r="A15" s="201">
        <f t="shared" si="0"/>
        <v>12</v>
      </c>
      <c r="B15" s="101">
        <v>41</v>
      </c>
      <c r="C15" s="101"/>
      <c r="D15" s="101"/>
      <c r="E15" s="101">
        <v>133001</v>
      </c>
      <c r="F15" s="81" t="s">
        <v>751</v>
      </c>
      <c r="G15" s="291">
        <v>6</v>
      </c>
      <c r="H15" s="290">
        <v>6</v>
      </c>
      <c r="I15" s="290">
        <v>6</v>
      </c>
    </row>
    <row r="16" spans="1:9" ht="12.75">
      <c r="A16" s="201">
        <f t="shared" si="0"/>
        <v>13</v>
      </c>
      <c r="B16" s="101">
        <v>41</v>
      </c>
      <c r="C16" s="101"/>
      <c r="D16" s="101"/>
      <c r="E16" s="101">
        <v>133003</v>
      </c>
      <c r="F16" s="81" t="s">
        <v>752</v>
      </c>
      <c r="G16" s="291">
        <v>0.5</v>
      </c>
      <c r="H16" s="290">
        <v>0.5</v>
      </c>
      <c r="I16" s="290">
        <v>0.5</v>
      </c>
    </row>
    <row r="17" spans="1:9" ht="12.75">
      <c r="A17" s="201">
        <f t="shared" si="0"/>
        <v>14</v>
      </c>
      <c r="B17" s="101">
        <v>41</v>
      </c>
      <c r="C17" s="101"/>
      <c r="D17" s="101"/>
      <c r="E17" s="101">
        <v>133004</v>
      </c>
      <c r="F17" s="81" t="s">
        <v>753</v>
      </c>
      <c r="G17" s="291">
        <v>0.30000000000000004</v>
      </c>
      <c r="H17" s="290">
        <v>0.3</v>
      </c>
      <c r="I17" s="290">
        <v>0.3</v>
      </c>
    </row>
    <row r="18" spans="1:9" ht="12.75">
      <c r="A18" s="201">
        <f t="shared" si="0"/>
        <v>15</v>
      </c>
      <c r="B18" s="101">
        <v>41</v>
      </c>
      <c r="C18" s="101"/>
      <c r="D18" s="101"/>
      <c r="E18" s="101">
        <v>133006</v>
      </c>
      <c r="F18" s="81" t="s">
        <v>754</v>
      </c>
      <c r="G18" s="291">
        <v>0.2</v>
      </c>
      <c r="H18" s="290">
        <v>0.2</v>
      </c>
      <c r="I18" s="290">
        <v>0.2</v>
      </c>
    </row>
    <row r="19" spans="1:9" ht="12.75">
      <c r="A19" s="201">
        <f t="shared" si="0"/>
        <v>16</v>
      </c>
      <c r="B19" s="101">
        <v>41</v>
      </c>
      <c r="C19" s="101"/>
      <c r="D19" s="101"/>
      <c r="E19" s="101">
        <v>133012</v>
      </c>
      <c r="F19" s="81" t="s">
        <v>755</v>
      </c>
      <c r="G19" s="291">
        <v>6.5</v>
      </c>
      <c r="H19" s="290">
        <v>11</v>
      </c>
      <c r="I19" s="290">
        <v>11</v>
      </c>
    </row>
    <row r="20" spans="1:9" ht="12.75">
      <c r="A20" s="201">
        <f t="shared" si="0"/>
        <v>17</v>
      </c>
      <c r="B20" s="101">
        <v>41</v>
      </c>
      <c r="C20" s="101"/>
      <c r="D20" s="101"/>
      <c r="E20" s="101">
        <v>133013</v>
      </c>
      <c r="F20" s="81" t="s">
        <v>756</v>
      </c>
      <c r="G20" s="291">
        <v>200</v>
      </c>
      <c r="H20" s="290">
        <v>170</v>
      </c>
      <c r="I20" s="290">
        <v>170</v>
      </c>
    </row>
    <row r="21" spans="1:9" ht="12.75">
      <c r="A21" s="201">
        <f t="shared" si="0"/>
        <v>18</v>
      </c>
      <c r="B21" s="350"/>
      <c r="C21" s="350"/>
      <c r="D21" s="350">
        <v>139</v>
      </c>
      <c r="E21" s="350"/>
      <c r="F21" s="27" t="s">
        <v>757</v>
      </c>
      <c r="G21" s="352">
        <f>SUM(G22:G23)</f>
        <v>0</v>
      </c>
      <c r="H21" s="351">
        <f>SUM(H22:H23)</f>
        <v>0</v>
      </c>
      <c r="I21" s="351">
        <f>SUM(I22:I23)</f>
        <v>0</v>
      </c>
    </row>
    <row r="22" spans="1:9" ht="12.75">
      <c r="A22" s="201">
        <f t="shared" si="0"/>
        <v>19</v>
      </c>
      <c r="B22" s="101">
        <v>41</v>
      </c>
      <c r="C22" s="101"/>
      <c r="D22" s="101"/>
      <c r="E22" s="101">
        <v>139002</v>
      </c>
      <c r="F22" s="81" t="s">
        <v>758</v>
      </c>
      <c r="G22" s="291">
        <v>0</v>
      </c>
      <c r="H22" s="290">
        <v>0</v>
      </c>
      <c r="I22" s="290"/>
    </row>
    <row r="23" spans="1:9" ht="12.75">
      <c r="A23" s="201">
        <f t="shared" si="0"/>
        <v>20</v>
      </c>
      <c r="B23" s="361"/>
      <c r="C23" s="361"/>
      <c r="D23" s="362">
        <v>160</v>
      </c>
      <c r="E23" s="362"/>
      <c r="F23" s="363" t="s">
        <v>759</v>
      </c>
      <c r="G23" s="364">
        <v>0</v>
      </c>
      <c r="H23" s="365">
        <v>0</v>
      </c>
      <c r="I23" s="365"/>
    </row>
    <row r="24" spans="1:9" ht="12.75">
      <c r="A24" s="201">
        <f t="shared" si="0"/>
        <v>21</v>
      </c>
      <c r="B24" s="344"/>
      <c r="C24" s="344">
        <v>200</v>
      </c>
      <c r="D24" s="344"/>
      <c r="E24" s="344"/>
      <c r="F24" s="355" t="s">
        <v>760</v>
      </c>
      <c r="G24" s="347">
        <f>SUM(G25+G31+G44+G45+G46)</f>
        <v>572.3</v>
      </c>
      <c r="H24" s="346">
        <f>SUM(H25+H31+H44+H45+H46)</f>
        <v>420.7</v>
      </c>
      <c r="I24" s="346">
        <f>SUM(I25+I31+I44+I45+I46)</f>
        <v>400.4</v>
      </c>
    </row>
    <row r="25" spans="1:9" ht="12.75">
      <c r="A25" s="201">
        <f t="shared" si="0"/>
        <v>22</v>
      </c>
      <c r="B25" s="163"/>
      <c r="C25" s="163">
        <v>210</v>
      </c>
      <c r="D25" s="163"/>
      <c r="E25" s="163"/>
      <c r="F25" s="164" t="s">
        <v>761</v>
      </c>
      <c r="G25" s="349">
        <f>SUM(G26+G27)</f>
        <v>316.7</v>
      </c>
      <c r="H25" s="348">
        <f>SUM(H26:H27)</f>
        <v>260</v>
      </c>
      <c r="I25" s="348">
        <f>SUM(I26:I27)</f>
        <v>190</v>
      </c>
    </row>
    <row r="26" spans="1:9" ht="12.75">
      <c r="A26" s="201">
        <f t="shared" si="0"/>
        <v>23</v>
      </c>
      <c r="B26" s="366">
        <v>41</v>
      </c>
      <c r="C26" s="366"/>
      <c r="D26" s="366">
        <v>211</v>
      </c>
      <c r="E26" s="366">
        <v>211004</v>
      </c>
      <c r="F26" s="367" t="s">
        <v>762</v>
      </c>
      <c r="G26" s="368">
        <v>35.7</v>
      </c>
      <c r="H26" s="369">
        <v>0</v>
      </c>
      <c r="I26" s="369">
        <v>0</v>
      </c>
    </row>
    <row r="27" spans="1:9" ht="12.75">
      <c r="A27" s="201">
        <f t="shared" si="0"/>
        <v>24</v>
      </c>
      <c r="B27" s="350"/>
      <c r="C27" s="350"/>
      <c r="D27" s="350">
        <v>212</v>
      </c>
      <c r="E27" s="350"/>
      <c r="F27" s="27" t="s">
        <v>763</v>
      </c>
      <c r="G27" s="352">
        <f>SUM(G28:G30)</f>
        <v>281</v>
      </c>
      <c r="H27" s="351">
        <f>SUM(H28:H30)</f>
        <v>260</v>
      </c>
      <c r="I27" s="351">
        <f>SUM(I28:I30)</f>
        <v>190</v>
      </c>
    </row>
    <row r="28" spans="1:9" ht="12.75">
      <c r="A28" s="201">
        <f t="shared" si="0"/>
        <v>25</v>
      </c>
      <c r="B28" s="101">
        <v>41</v>
      </c>
      <c r="C28" s="101"/>
      <c r="D28" s="101"/>
      <c r="E28" s="101">
        <v>212002</v>
      </c>
      <c r="F28" s="81" t="s">
        <v>764</v>
      </c>
      <c r="G28" s="291">
        <v>59</v>
      </c>
      <c r="H28" s="290">
        <v>60</v>
      </c>
      <c r="I28" s="370">
        <v>17</v>
      </c>
    </row>
    <row r="29" spans="1:9" ht="12.75">
      <c r="A29" s="201">
        <f t="shared" si="0"/>
        <v>26</v>
      </c>
      <c r="B29" s="101">
        <v>41</v>
      </c>
      <c r="C29" s="101"/>
      <c r="D29" s="101"/>
      <c r="E29" s="101">
        <v>212002</v>
      </c>
      <c r="F29" s="81" t="s">
        <v>765</v>
      </c>
      <c r="G29" s="291">
        <v>2</v>
      </c>
      <c r="H29" s="290">
        <v>0</v>
      </c>
      <c r="I29" s="290">
        <v>0</v>
      </c>
    </row>
    <row r="30" spans="1:9" ht="12.75">
      <c r="A30" s="201">
        <f t="shared" si="0"/>
        <v>27</v>
      </c>
      <c r="B30" s="101">
        <v>41</v>
      </c>
      <c r="C30" s="101"/>
      <c r="D30" s="101"/>
      <c r="E30" s="101">
        <v>212003</v>
      </c>
      <c r="F30" s="81" t="s">
        <v>766</v>
      </c>
      <c r="G30" s="291">
        <v>220</v>
      </c>
      <c r="H30" s="290">
        <v>200</v>
      </c>
      <c r="I30" s="370">
        <v>173</v>
      </c>
    </row>
    <row r="31" spans="1:9" ht="12.75">
      <c r="A31" s="201">
        <f t="shared" si="0"/>
        <v>28</v>
      </c>
      <c r="B31" s="163"/>
      <c r="C31" s="163">
        <v>220</v>
      </c>
      <c r="D31" s="163"/>
      <c r="E31" s="163"/>
      <c r="F31" s="164" t="s">
        <v>767</v>
      </c>
      <c r="G31" s="349">
        <f>SUM(G32+G34+G36+G42)</f>
        <v>240.6</v>
      </c>
      <c r="H31" s="348">
        <f>SUM(H32+H34+H36+H42)</f>
        <v>138.4</v>
      </c>
      <c r="I31" s="348">
        <f>SUM(I32+I34+I36+I42)</f>
        <v>98.7</v>
      </c>
    </row>
    <row r="32" spans="1:9" ht="12.75">
      <c r="A32" s="201">
        <f t="shared" si="0"/>
        <v>29</v>
      </c>
      <c r="B32" s="350"/>
      <c r="C32" s="350"/>
      <c r="D32" s="350">
        <v>221</v>
      </c>
      <c r="E32" s="350"/>
      <c r="F32" s="27" t="s">
        <v>768</v>
      </c>
      <c r="G32" s="352">
        <f>SUM(G33)</f>
        <v>150</v>
      </c>
      <c r="H32" s="351">
        <f>SUM(H33)</f>
        <v>58.4</v>
      </c>
      <c r="I32" s="351">
        <f>SUM(I33)</f>
        <v>55</v>
      </c>
    </row>
    <row r="33" spans="1:9" ht="12.75">
      <c r="A33" s="201">
        <f t="shared" si="0"/>
        <v>30</v>
      </c>
      <c r="B33" s="101">
        <v>41</v>
      </c>
      <c r="C33" s="101"/>
      <c r="D33" s="101"/>
      <c r="E33" s="101">
        <v>221004</v>
      </c>
      <c r="F33" s="81" t="s">
        <v>769</v>
      </c>
      <c r="G33" s="364">
        <v>150</v>
      </c>
      <c r="H33" s="290">
        <v>58.4</v>
      </c>
      <c r="I33" s="290">
        <v>55</v>
      </c>
    </row>
    <row r="34" spans="1:9" ht="12.75">
      <c r="A34" s="201">
        <f t="shared" si="0"/>
        <v>31</v>
      </c>
      <c r="B34" s="350"/>
      <c r="C34" s="350"/>
      <c r="D34" s="350">
        <v>222</v>
      </c>
      <c r="E34" s="350"/>
      <c r="F34" s="27" t="s">
        <v>770</v>
      </c>
      <c r="G34" s="352">
        <f>SUM(G35)</f>
        <v>0</v>
      </c>
      <c r="H34" s="351">
        <f>SUM(H35)</f>
        <v>0</v>
      </c>
      <c r="I34" s="351">
        <f>SUM(I35)</f>
        <v>0</v>
      </c>
    </row>
    <row r="35" spans="1:9" ht="12.75">
      <c r="A35" s="201">
        <f t="shared" si="0"/>
        <v>32</v>
      </c>
      <c r="B35" s="101"/>
      <c r="C35" s="101"/>
      <c r="D35" s="101"/>
      <c r="E35" s="101">
        <v>222003</v>
      </c>
      <c r="F35" s="81" t="s">
        <v>771</v>
      </c>
      <c r="G35" s="364">
        <v>0</v>
      </c>
      <c r="H35" s="365">
        <v>0</v>
      </c>
      <c r="I35" s="365">
        <v>0</v>
      </c>
    </row>
    <row r="36" spans="1:9" ht="12.75">
      <c r="A36" s="201">
        <f t="shared" si="0"/>
        <v>33</v>
      </c>
      <c r="B36" s="350"/>
      <c r="C36" s="350"/>
      <c r="D36" s="350">
        <v>223</v>
      </c>
      <c r="E36" s="350"/>
      <c r="F36" s="27" t="s">
        <v>772</v>
      </c>
      <c r="G36" s="352">
        <f>SUM(G37:G41)</f>
        <v>89.6</v>
      </c>
      <c r="H36" s="351">
        <f>SUM(H37:H41)</f>
        <v>79</v>
      </c>
      <c r="I36" s="351">
        <f>SUM(I37:I41)</f>
        <v>42.7</v>
      </c>
    </row>
    <row r="37" spans="1:9" ht="12.75">
      <c r="A37" s="201">
        <f aca="true" t="shared" si="1" ref="A37:A68">1+A36</f>
        <v>34</v>
      </c>
      <c r="B37" s="101">
        <v>41</v>
      </c>
      <c r="C37" s="101"/>
      <c r="D37" s="101"/>
      <c r="E37" s="101">
        <v>223001</v>
      </c>
      <c r="F37" s="81" t="s">
        <v>773</v>
      </c>
      <c r="G37" s="291">
        <v>68</v>
      </c>
      <c r="H37" s="290">
        <v>60</v>
      </c>
      <c r="I37" s="290">
        <v>27.2</v>
      </c>
    </row>
    <row r="38" spans="1:9" ht="12.75">
      <c r="A38" s="201">
        <f t="shared" si="1"/>
        <v>35</v>
      </c>
      <c r="B38" s="101">
        <v>41</v>
      </c>
      <c r="C38" s="101"/>
      <c r="D38" s="101"/>
      <c r="E38" s="101">
        <v>223001</v>
      </c>
      <c r="F38" s="81" t="s">
        <v>774</v>
      </c>
      <c r="G38" s="291">
        <v>15</v>
      </c>
      <c r="H38" s="290">
        <v>11</v>
      </c>
      <c r="I38" s="290">
        <v>10</v>
      </c>
    </row>
    <row r="39" spans="1:9" ht="12.75">
      <c r="A39" s="201">
        <f t="shared" si="1"/>
        <v>36</v>
      </c>
      <c r="B39" s="101">
        <v>41</v>
      </c>
      <c r="C39" s="101"/>
      <c r="D39" s="101"/>
      <c r="E39" s="101">
        <v>223001</v>
      </c>
      <c r="F39" s="81" t="s">
        <v>775</v>
      </c>
      <c r="G39" s="291">
        <v>1.6</v>
      </c>
      <c r="H39" s="290">
        <v>2.5</v>
      </c>
      <c r="I39" s="290">
        <v>2.5</v>
      </c>
    </row>
    <row r="40" spans="1:9" ht="12.75">
      <c r="A40" s="201">
        <f t="shared" si="1"/>
        <v>37</v>
      </c>
      <c r="B40" s="101">
        <v>41</v>
      </c>
      <c r="C40" s="101"/>
      <c r="D40" s="101"/>
      <c r="E40" s="101">
        <v>223003</v>
      </c>
      <c r="F40" s="81" t="s">
        <v>776</v>
      </c>
      <c r="G40" s="291">
        <v>3</v>
      </c>
      <c r="H40" s="290">
        <v>5.5</v>
      </c>
      <c r="I40" s="290">
        <v>3</v>
      </c>
    </row>
    <row r="41" spans="1:9" ht="12.75">
      <c r="A41" s="201">
        <f t="shared" si="1"/>
        <v>38</v>
      </c>
      <c r="B41" s="101">
        <v>41</v>
      </c>
      <c r="C41" s="101"/>
      <c r="D41" s="101"/>
      <c r="E41" s="101">
        <v>223004</v>
      </c>
      <c r="F41" s="81" t="s">
        <v>777</v>
      </c>
      <c r="G41" s="364">
        <v>2</v>
      </c>
      <c r="H41" s="290">
        <v>0</v>
      </c>
      <c r="I41" s="290">
        <v>0</v>
      </c>
    </row>
    <row r="42" spans="1:9" ht="12.75">
      <c r="A42" s="201">
        <f t="shared" si="1"/>
        <v>39</v>
      </c>
      <c r="B42" s="350"/>
      <c r="C42" s="350"/>
      <c r="D42" s="350">
        <v>229</v>
      </c>
      <c r="E42" s="350"/>
      <c r="F42" s="27" t="s">
        <v>778</v>
      </c>
      <c r="G42" s="352">
        <f>SUM(G43)</f>
        <v>1</v>
      </c>
      <c r="H42" s="351">
        <f>SUM(H43)</f>
        <v>1</v>
      </c>
      <c r="I42" s="351">
        <f>SUM(I43)</f>
        <v>1</v>
      </c>
    </row>
    <row r="43" spans="1:9" ht="12.75">
      <c r="A43" s="201">
        <f t="shared" si="1"/>
        <v>40</v>
      </c>
      <c r="B43" s="101">
        <v>41</v>
      </c>
      <c r="C43" s="101"/>
      <c r="D43" s="101"/>
      <c r="E43" s="101">
        <v>229005</v>
      </c>
      <c r="F43" s="81" t="s">
        <v>779</v>
      </c>
      <c r="G43" s="364">
        <v>1</v>
      </c>
      <c r="H43" s="290">
        <v>1</v>
      </c>
      <c r="I43" s="290">
        <v>1</v>
      </c>
    </row>
    <row r="44" spans="1:9" ht="12.75">
      <c r="A44" s="201">
        <f t="shared" si="1"/>
        <v>41</v>
      </c>
      <c r="B44" s="163"/>
      <c r="C44" s="163">
        <v>240</v>
      </c>
      <c r="D44" s="163"/>
      <c r="E44" s="163"/>
      <c r="F44" s="164" t="s">
        <v>780</v>
      </c>
      <c r="G44" s="349">
        <f>SUM(G45)</f>
        <v>1</v>
      </c>
      <c r="H44" s="348">
        <v>0</v>
      </c>
      <c r="I44" s="348">
        <v>0</v>
      </c>
    </row>
    <row r="45" spans="1:9" ht="12.75">
      <c r="A45" s="201">
        <f t="shared" si="1"/>
        <v>42</v>
      </c>
      <c r="B45" s="350"/>
      <c r="C45" s="350"/>
      <c r="D45" s="350">
        <v>244</v>
      </c>
      <c r="E45" s="350"/>
      <c r="F45" s="27" t="s">
        <v>781</v>
      </c>
      <c r="G45" s="352">
        <v>1</v>
      </c>
      <c r="H45" s="351">
        <v>0</v>
      </c>
      <c r="I45" s="351">
        <v>0</v>
      </c>
    </row>
    <row r="46" spans="1:9" ht="12.75">
      <c r="A46" s="201">
        <f t="shared" si="1"/>
        <v>43</v>
      </c>
      <c r="B46" s="163"/>
      <c r="C46" s="163">
        <v>290</v>
      </c>
      <c r="D46" s="163"/>
      <c r="E46" s="163"/>
      <c r="F46" s="164" t="s">
        <v>782</v>
      </c>
      <c r="G46" s="349">
        <f>SUM(G47)</f>
        <v>13</v>
      </c>
      <c r="H46" s="348">
        <f>SUM(H47)</f>
        <v>22.3</v>
      </c>
      <c r="I46" s="348">
        <f>SUM(I47)</f>
        <v>111.7</v>
      </c>
    </row>
    <row r="47" spans="1:9" ht="12.75">
      <c r="A47" s="201">
        <f t="shared" si="1"/>
        <v>44</v>
      </c>
      <c r="B47" s="350"/>
      <c r="C47" s="350"/>
      <c r="D47" s="350">
        <v>292</v>
      </c>
      <c r="E47" s="350"/>
      <c r="F47" s="27" t="s">
        <v>783</v>
      </c>
      <c r="G47" s="352">
        <f>SUM(G48:G51)</f>
        <v>13</v>
      </c>
      <c r="H47" s="351">
        <f>SUM(H48:H51)</f>
        <v>22.3</v>
      </c>
      <c r="I47" s="351">
        <f>SUM(I48:I51)</f>
        <v>111.7</v>
      </c>
    </row>
    <row r="48" spans="1:9" ht="12.75" customHeight="1">
      <c r="A48" s="201">
        <f t="shared" si="1"/>
        <v>45</v>
      </c>
      <c r="B48" s="101">
        <v>41</v>
      </c>
      <c r="C48" s="101"/>
      <c r="D48" s="101"/>
      <c r="E48" s="101">
        <v>292008</v>
      </c>
      <c r="F48" s="81" t="s">
        <v>784</v>
      </c>
      <c r="G48" s="291">
        <v>13</v>
      </c>
      <c r="H48" s="290">
        <v>4</v>
      </c>
      <c r="I48" s="290">
        <v>4</v>
      </c>
    </row>
    <row r="49" spans="1:9" ht="12.75">
      <c r="A49" s="201">
        <f t="shared" si="1"/>
        <v>46</v>
      </c>
      <c r="B49" s="101"/>
      <c r="C49" s="101"/>
      <c r="D49" s="101"/>
      <c r="E49" s="101">
        <v>292012</v>
      </c>
      <c r="F49" s="81" t="s">
        <v>785</v>
      </c>
      <c r="G49" s="291">
        <v>0</v>
      </c>
      <c r="H49" s="290">
        <v>12</v>
      </c>
      <c r="I49" s="290">
        <v>12</v>
      </c>
    </row>
    <row r="50" spans="1:9" ht="12.75">
      <c r="A50" s="201">
        <f t="shared" si="1"/>
        <v>47</v>
      </c>
      <c r="B50" s="101"/>
      <c r="C50" s="101"/>
      <c r="D50" s="101"/>
      <c r="E50" s="101">
        <v>292019</v>
      </c>
      <c r="F50" s="81" t="s">
        <v>786</v>
      </c>
      <c r="G50" s="291">
        <v>0</v>
      </c>
      <c r="H50" s="290">
        <v>6.3</v>
      </c>
      <c r="I50" s="290">
        <v>44</v>
      </c>
    </row>
    <row r="51" spans="1:9" s="127" customFormat="1" ht="12.75">
      <c r="A51" s="201">
        <f t="shared" si="1"/>
        <v>48</v>
      </c>
      <c r="B51" s="112"/>
      <c r="C51" s="112"/>
      <c r="D51" s="112"/>
      <c r="E51" s="112">
        <v>292006</v>
      </c>
      <c r="F51" s="33" t="s">
        <v>787</v>
      </c>
      <c r="G51" s="371">
        <v>0</v>
      </c>
      <c r="H51" s="372">
        <v>0</v>
      </c>
      <c r="I51" s="370">
        <v>51.7</v>
      </c>
    </row>
    <row r="52" spans="1:9" ht="12.75">
      <c r="A52" s="201">
        <f t="shared" si="1"/>
        <v>49</v>
      </c>
      <c r="B52" s="344"/>
      <c r="C52" s="344">
        <v>300</v>
      </c>
      <c r="D52" s="344"/>
      <c r="E52" s="344"/>
      <c r="F52" s="355" t="s">
        <v>730</v>
      </c>
      <c r="G52" s="347">
        <f>SUM(G53)</f>
        <v>1357.6</v>
      </c>
      <c r="H52" s="346">
        <f>SUM(H53)</f>
        <v>1397.3000000000002</v>
      </c>
      <c r="I52" s="346">
        <f>SUM(I53)</f>
        <v>1402.3000000000002</v>
      </c>
    </row>
    <row r="53" spans="1:9" ht="12.75">
      <c r="A53" s="201">
        <f t="shared" si="1"/>
        <v>50</v>
      </c>
      <c r="B53" s="163"/>
      <c r="C53" s="163">
        <v>310</v>
      </c>
      <c r="D53" s="163"/>
      <c r="E53" s="163"/>
      <c r="F53" s="164" t="s">
        <v>788</v>
      </c>
      <c r="G53" s="349">
        <v>1357.6</v>
      </c>
      <c r="H53" s="348">
        <f>SUM(H54:H55)</f>
        <v>1397.3000000000002</v>
      </c>
      <c r="I53" s="348">
        <f>SUM(I54:I55)</f>
        <v>1402.3000000000002</v>
      </c>
    </row>
    <row r="54" spans="1:9" ht="12.75">
      <c r="A54" s="201">
        <f t="shared" si="1"/>
        <v>51</v>
      </c>
      <c r="B54" s="350"/>
      <c r="C54" s="350"/>
      <c r="D54" s="350">
        <v>311</v>
      </c>
      <c r="E54" s="350"/>
      <c r="F54" s="27" t="s">
        <v>732</v>
      </c>
      <c r="G54" s="352">
        <v>0</v>
      </c>
      <c r="H54" s="351">
        <v>0</v>
      </c>
      <c r="I54" s="351">
        <v>0</v>
      </c>
    </row>
    <row r="55" spans="1:9" ht="12.75">
      <c r="A55" s="201">
        <f t="shared" si="1"/>
        <v>52</v>
      </c>
      <c r="B55" s="350"/>
      <c r="C55" s="350"/>
      <c r="D55" s="350">
        <v>312</v>
      </c>
      <c r="E55" s="350"/>
      <c r="F55" s="27" t="s">
        <v>789</v>
      </c>
      <c r="G55" s="352">
        <f>SUM(G56:G84)</f>
        <v>1351.6</v>
      </c>
      <c r="H55" s="351">
        <f>SUM(H56:H84)</f>
        <v>1397.3000000000002</v>
      </c>
      <c r="I55" s="351">
        <f>SUM(I56:I84)</f>
        <v>1402.3000000000002</v>
      </c>
    </row>
    <row r="56" spans="1:9" ht="12.75" customHeight="1">
      <c r="A56" s="201">
        <f t="shared" si="1"/>
        <v>53</v>
      </c>
      <c r="B56" s="101">
        <v>1151</v>
      </c>
      <c r="C56" s="101"/>
      <c r="D56" s="101"/>
      <c r="E56" s="101">
        <v>312001</v>
      </c>
      <c r="F56" s="81" t="s">
        <v>790</v>
      </c>
      <c r="G56" s="291">
        <v>118</v>
      </c>
      <c r="H56" s="284">
        <v>0</v>
      </c>
      <c r="I56" s="284">
        <v>78.8</v>
      </c>
    </row>
    <row r="57" spans="1:9" ht="12.75">
      <c r="A57" s="201">
        <f t="shared" si="1"/>
        <v>54</v>
      </c>
      <c r="B57" s="101">
        <v>111</v>
      </c>
      <c r="C57" s="101"/>
      <c r="D57" s="101"/>
      <c r="E57" s="101">
        <v>312001</v>
      </c>
      <c r="F57" s="81" t="s">
        <v>791</v>
      </c>
      <c r="G57" s="291">
        <v>0</v>
      </c>
      <c r="H57" s="284">
        <v>7.5</v>
      </c>
      <c r="I57" s="284">
        <v>0</v>
      </c>
    </row>
    <row r="58" spans="1:9" ht="12.75">
      <c r="A58" s="201">
        <f t="shared" si="1"/>
        <v>55</v>
      </c>
      <c r="B58" s="101">
        <v>111</v>
      </c>
      <c r="C58" s="101"/>
      <c r="D58" s="101"/>
      <c r="E58" s="101">
        <v>312001</v>
      </c>
      <c r="F58" s="81" t="s">
        <v>792</v>
      </c>
      <c r="G58" s="291">
        <v>25</v>
      </c>
      <c r="H58" s="284">
        <v>25</v>
      </c>
      <c r="I58" s="284">
        <v>25</v>
      </c>
    </row>
    <row r="59" spans="1:9" ht="12.75">
      <c r="A59" s="201">
        <f t="shared" si="1"/>
        <v>56</v>
      </c>
      <c r="B59" s="101">
        <v>111</v>
      </c>
      <c r="C59" s="101"/>
      <c r="D59" s="101"/>
      <c r="E59" s="101">
        <v>312001</v>
      </c>
      <c r="F59" s="81" t="s">
        <v>793</v>
      </c>
      <c r="G59" s="291">
        <v>6</v>
      </c>
      <c r="H59" s="284">
        <v>4</v>
      </c>
      <c r="I59" s="284">
        <v>4</v>
      </c>
    </row>
    <row r="60" spans="1:9" ht="12.75">
      <c r="A60" s="201">
        <f t="shared" si="1"/>
        <v>57</v>
      </c>
      <c r="B60" s="101">
        <v>111</v>
      </c>
      <c r="C60" s="101"/>
      <c r="D60" s="101"/>
      <c r="E60" s="101">
        <v>312001</v>
      </c>
      <c r="F60" s="81" t="s">
        <v>794</v>
      </c>
      <c r="G60" s="291">
        <v>27</v>
      </c>
      <c r="H60" s="284">
        <v>18</v>
      </c>
      <c r="I60" s="284">
        <v>18</v>
      </c>
    </row>
    <row r="61" spans="1:9" ht="12.75">
      <c r="A61" s="201">
        <f t="shared" si="1"/>
        <v>58</v>
      </c>
      <c r="B61" s="101">
        <v>111</v>
      </c>
      <c r="C61" s="101"/>
      <c r="D61" s="101"/>
      <c r="E61" s="101">
        <v>312001</v>
      </c>
      <c r="F61" s="81" t="s">
        <v>795</v>
      </c>
      <c r="G61" s="291">
        <v>16</v>
      </c>
      <c r="H61" s="284">
        <v>15</v>
      </c>
      <c r="I61" s="284">
        <v>15</v>
      </c>
    </row>
    <row r="62" spans="1:9" ht="12.75">
      <c r="A62" s="201">
        <f t="shared" si="1"/>
        <v>59</v>
      </c>
      <c r="B62" s="101">
        <v>111</v>
      </c>
      <c r="C62" s="101"/>
      <c r="D62" s="101"/>
      <c r="E62" s="101">
        <v>312001</v>
      </c>
      <c r="F62" s="81" t="s">
        <v>796</v>
      </c>
      <c r="G62" s="291">
        <v>10</v>
      </c>
      <c r="H62" s="284">
        <v>10</v>
      </c>
      <c r="I62" s="284">
        <v>10</v>
      </c>
    </row>
    <row r="63" spans="1:9" ht="12.75">
      <c r="A63" s="201">
        <f t="shared" si="1"/>
        <v>60</v>
      </c>
      <c r="B63" s="101">
        <v>111</v>
      </c>
      <c r="C63" s="101"/>
      <c r="D63" s="101"/>
      <c r="E63" s="101">
        <v>312001</v>
      </c>
      <c r="F63" s="81" t="s">
        <v>797</v>
      </c>
      <c r="G63" s="291">
        <v>2</v>
      </c>
      <c r="H63" s="284">
        <v>0</v>
      </c>
      <c r="I63" s="284">
        <v>0</v>
      </c>
    </row>
    <row r="64" spans="1:9" ht="12.75">
      <c r="A64" s="201">
        <f t="shared" si="1"/>
        <v>61</v>
      </c>
      <c r="B64" s="101">
        <v>111</v>
      </c>
      <c r="C64" s="101"/>
      <c r="D64" s="101"/>
      <c r="E64" s="101">
        <v>312001</v>
      </c>
      <c r="F64" s="81" t="s">
        <v>798</v>
      </c>
      <c r="G64" s="291">
        <v>22</v>
      </c>
      <c r="H64" s="284">
        <v>20</v>
      </c>
      <c r="I64" s="284">
        <v>20</v>
      </c>
    </row>
    <row r="65" spans="1:9" ht="12.75">
      <c r="A65" s="201">
        <f t="shared" si="1"/>
        <v>62</v>
      </c>
      <c r="B65" s="101">
        <v>111</v>
      </c>
      <c r="C65" s="101"/>
      <c r="D65" s="101"/>
      <c r="E65" s="101">
        <v>312001</v>
      </c>
      <c r="F65" s="81" t="s">
        <v>799</v>
      </c>
      <c r="G65" s="291">
        <v>10</v>
      </c>
      <c r="H65" s="284">
        <v>10</v>
      </c>
      <c r="I65" s="284">
        <v>0</v>
      </c>
    </row>
    <row r="66" spans="1:9" ht="12.75">
      <c r="A66" s="201">
        <f t="shared" si="1"/>
        <v>63</v>
      </c>
      <c r="B66" s="101">
        <v>111</v>
      </c>
      <c r="C66" s="101"/>
      <c r="D66" s="101"/>
      <c r="E66" s="101">
        <v>312001</v>
      </c>
      <c r="F66" s="81" t="s">
        <v>800</v>
      </c>
      <c r="G66" s="291">
        <v>2</v>
      </c>
      <c r="H66" s="284">
        <v>2.5</v>
      </c>
      <c r="I66" s="284">
        <v>2.5</v>
      </c>
    </row>
    <row r="67" spans="1:9" ht="12.75">
      <c r="A67" s="201">
        <f t="shared" si="1"/>
        <v>64</v>
      </c>
      <c r="B67" s="101">
        <v>111</v>
      </c>
      <c r="C67" s="101"/>
      <c r="D67" s="101"/>
      <c r="E67" s="101">
        <v>312001</v>
      </c>
      <c r="F67" s="81" t="s">
        <v>801</v>
      </c>
      <c r="G67" s="291">
        <v>0</v>
      </c>
      <c r="H67" s="284">
        <v>0.8</v>
      </c>
      <c r="I67" s="284">
        <v>0.8</v>
      </c>
    </row>
    <row r="68" spans="1:9" ht="12.75">
      <c r="A68" s="201">
        <f t="shared" si="1"/>
        <v>65</v>
      </c>
      <c r="B68" s="101">
        <v>111</v>
      </c>
      <c r="C68" s="101"/>
      <c r="D68" s="101"/>
      <c r="E68" s="112">
        <v>312001</v>
      </c>
      <c r="F68" s="81" t="s">
        <v>802</v>
      </c>
      <c r="G68" s="291">
        <v>30</v>
      </c>
      <c r="H68" s="284">
        <v>27</v>
      </c>
      <c r="I68" s="370">
        <v>35.5</v>
      </c>
    </row>
    <row r="69" spans="1:9" ht="12.75">
      <c r="A69" s="201">
        <f aca="true" t="shared" si="2" ref="A69:A84">1+A68</f>
        <v>66</v>
      </c>
      <c r="B69" s="101">
        <v>111</v>
      </c>
      <c r="C69" s="101"/>
      <c r="D69" s="101"/>
      <c r="E69" s="112">
        <v>312001</v>
      </c>
      <c r="F69" s="81" t="s">
        <v>803</v>
      </c>
      <c r="G69" s="291">
        <v>9</v>
      </c>
      <c r="H69" s="284">
        <v>8.8</v>
      </c>
      <c r="I69" s="284">
        <v>8.8</v>
      </c>
    </row>
    <row r="70" spans="1:9" ht="12.75">
      <c r="A70" s="201">
        <f t="shared" si="2"/>
        <v>67</v>
      </c>
      <c r="B70" s="101">
        <v>111</v>
      </c>
      <c r="C70" s="101"/>
      <c r="D70" s="101"/>
      <c r="E70" s="112">
        <v>312001</v>
      </c>
      <c r="F70" s="81" t="s">
        <v>804</v>
      </c>
      <c r="G70" s="291">
        <v>2.5</v>
      </c>
      <c r="H70" s="284">
        <v>2.4</v>
      </c>
      <c r="I70" s="284">
        <v>2.4</v>
      </c>
    </row>
    <row r="71" spans="1:9" ht="12.75">
      <c r="A71" s="201">
        <f t="shared" si="2"/>
        <v>68</v>
      </c>
      <c r="B71" s="101">
        <v>111</v>
      </c>
      <c r="C71" s="101"/>
      <c r="D71" s="101"/>
      <c r="E71" s="112">
        <v>312001</v>
      </c>
      <c r="F71" s="81" t="s">
        <v>805</v>
      </c>
      <c r="G71" s="291">
        <v>24</v>
      </c>
      <c r="H71" s="284">
        <v>0</v>
      </c>
      <c r="I71" s="284">
        <v>0</v>
      </c>
    </row>
    <row r="72" spans="1:9" ht="12.75">
      <c r="A72" s="201">
        <f t="shared" si="2"/>
        <v>69</v>
      </c>
      <c r="B72" s="101">
        <v>111</v>
      </c>
      <c r="C72" s="101"/>
      <c r="D72" s="101"/>
      <c r="E72" s="112">
        <v>312001</v>
      </c>
      <c r="F72" s="81" t="s">
        <v>806</v>
      </c>
      <c r="G72" s="291">
        <v>3.8</v>
      </c>
      <c r="H72" s="284">
        <v>0.8</v>
      </c>
      <c r="I72" s="284">
        <v>0.8</v>
      </c>
    </row>
    <row r="73" spans="1:9" ht="12.75">
      <c r="A73" s="201">
        <f t="shared" si="2"/>
        <v>70</v>
      </c>
      <c r="B73" s="101">
        <v>111</v>
      </c>
      <c r="C73" s="101"/>
      <c r="D73" s="101"/>
      <c r="E73" s="112">
        <v>312001</v>
      </c>
      <c r="F73" s="81" t="s">
        <v>807</v>
      </c>
      <c r="G73" s="291">
        <v>1.3</v>
      </c>
      <c r="H73" s="284">
        <v>0.3</v>
      </c>
      <c r="I73" s="284">
        <v>0.3</v>
      </c>
    </row>
    <row r="74" spans="1:9" ht="12.75">
      <c r="A74" s="201">
        <f t="shared" si="2"/>
        <v>71</v>
      </c>
      <c r="B74" s="101">
        <v>111</v>
      </c>
      <c r="C74" s="101"/>
      <c r="D74" s="101"/>
      <c r="E74" s="112">
        <v>312001</v>
      </c>
      <c r="F74" s="81" t="s">
        <v>808</v>
      </c>
      <c r="G74" s="291">
        <v>23</v>
      </c>
      <c r="H74" s="284">
        <v>20</v>
      </c>
      <c r="I74" s="284">
        <v>20</v>
      </c>
    </row>
    <row r="75" spans="1:9" ht="12.75">
      <c r="A75" s="201">
        <f t="shared" si="2"/>
        <v>72</v>
      </c>
      <c r="B75" s="101">
        <v>111</v>
      </c>
      <c r="C75" s="101"/>
      <c r="D75" s="101"/>
      <c r="E75" s="112">
        <v>312001</v>
      </c>
      <c r="F75" s="81" t="s">
        <v>809</v>
      </c>
      <c r="G75" s="291">
        <v>928</v>
      </c>
      <c r="H75" s="284">
        <v>938</v>
      </c>
      <c r="I75" s="284">
        <v>938</v>
      </c>
    </row>
    <row r="76" spans="1:9" ht="12.75">
      <c r="A76" s="201">
        <f t="shared" si="2"/>
        <v>73</v>
      </c>
      <c r="B76" s="101">
        <v>1161</v>
      </c>
      <c r="C76" s="101"/>
      <c r="D76" s="101"/>
      <c r="E76" s="101">
        <v>312002</v>
      </c>
      <c r="F76" s="81" t="s">
        <v>810</v>
      </c>
      <c r="G76" s="373">
        <v>88</v>
      </c>
      <c r="H76" s="284">
        <v>88</v>
      </c>
      <c r="I76" s="284">
        <v>33.5</v>
      </c>
    </row>
    <row r="77" spans="1:9" ht="12.75">
      <c r="A77" s="201">
        <f t="shared" si="2"/>
        <v>74</v>
      </c>
      <c r="B77" s="128">
        <v>111</v>
      </c>
      <c r="C77" s="128"/>
      <c r="D77" s="128"/>
      <c r="E77" s="128">
        <v>312001</v>
      </c>
      <c r="F77" s="374" t="s">
        <v>811</v>
      </c>
      <c r="G77" s="291">
        <v>0</v>
      </c>
      <c r="H77" s="284">
        <v>0</v>
      </c>
      <c r="I77" s="284">
        <v>0</v>
      </c>
    </row>
    <row r="78" spans="1:9" ht="12.75">
      <c r="A78" s="201">
        <f t="shared" si="2"/>
        <v>75</v>
      </c>
      <c r="B78" s="128">
        <v>71</v>
      </c>
      <c r="C78" s="128"/>
      <c r="D78" s="128"/>
      <c r="E78" s="128">
        <v>312007</v>
      </c>
      <c r="F78" s="374" t="s">
        <v>812</v>
      </c>
      <c r="G78" s="373">
        <v>4</v>
      </c>
      <c r="H78" s="311">
        <v>8</v>
      </c>
      <c r="I78" s="311">
        <v>8</v>
      </c>
    </row>
    <row r="79" spans="1:9" ht="12.75">
      <c r="A79" s="201">
        <f t="shared" si="2"/>
        <v>76</v>
      </c>
      <c r="B79" s="128">
        <v>115</v>
      </c>
      <c r="C79" s="128"/>
      <c r="D79" s="128"/>
      <c r="E79" s="128">
        <v>312001</v>
      </c>
      <c r="F79" s="374" t="s">
        <v>813</v>
      </c>
      <c r="G79" s="373"/>
      <c r="H79" s="311">
        <v>47.5</v>
      </c>
      <c r="I79" s="311">
        <v>47.5</v>
      </c>
    </row>
    <row r="80" spans="1:9" ht="12.75">
      <c r="A80" s="201">
        <f t="shared" si="2"/>
        <v>77</v>
      </c>
      <c r="B80" s="128">
        <v>115</v>
      </c>
      <c r="C80" s="128"/>
      <c r="D80" s="128"/>
      <c r="E80" s="128">
        <v>312001</v>
      </c>
      <c r="F80" s="374" t="s">
        <v>814</v>
      </c>
      <c r="G80" s="373"/>
      <c r="H80" s="311">
        <v>79.5</v>
      </c>
      <c r="I80" s="311">
        <v>90.7</v>
      </c>
    </row>
    <row r="81" spans="1:9" ht="12.75">
      <c r="A81" s="201">
        <f t="shared" si="2"/>
        <v>78</v>
      </c>
      <c r="B81" s="128">
        <v>115</v>
      </c>
      <c r="C81" s="128"/>
      <c r="D81" s="128"/>
      <c r="E81" s="128">
        <v>312001</v>
      </c>
      <c r="F81" s="374" t="s">
        <v>815</v>
      </c>
      <c r="G81" s="373"/>
      <c r="H81" s="311">
        <v>24.9</v>
      </c>
      <c r="I81" s="311">
        <v>15</v>
      </c>
    </row>
    <row r="82" spans="1:9" ht="12.75">
      <c r="A82" s="201">
        <f t="shared" si="2"/>
        <v>79</v>
      </c>
      <c r="B82" s="128">
        <v>1151</v>
      </c>
      <c r="C82" s="128"/>
      <c r="D82" s="128"/>
      <c r="E82" s="128">
        <v>312001</v>
      </c>
      <c r="F82" s="374" t="s">
        <v>816</v>
      </c>
      <c r="G82" s="373"/>
      <c r="H82" s="311">
        <v>24.7</v>
      </c>
      <c r="I82" s="311">
        <v>24.7</v>
      </c>
    </row>
    <row r="83" spans="1:9" ht="12.75">
      <c r="A83" s="201">
        <f t="shared" si="2"/>
        <v>80</v>
      </c>
      <c r="B83" s="128">
        <v>115</v>
      </c>
      <c r="C83" s="128"/>
      <c r="D83" s="128"/>
      <c r="E83" s="128">
        <v>312001</v>
      </c>
      <c r="F83" s="374" t="s">
        <v>817</v>
      </c>
      <c r="G83" s="373"/>
      <c r="H83" s="311">
        <v>14.6</v>
      </c>
      <c r="I83" s="311">
        <v>3</v>
      </c>
    </row>
    <row r="84" spans="1:9" ht="12.75">
      <c r="A84" s="201">
        <f t="shared" si="2"/>
        <v>81</v>
      </c>
      <c r="B84" s="128">
        <v>111</v>
      </c>
      <c r="C84" s="128"/>
      <c r="D84" s="128"/>
      <c r="E84" s="128">
        <v>312007</v>
      </c>
      <c r="F84" s="374" t="s">
        <v>818</v>
      </c>
      <c r="G84" s="373">
        <v>0</v>
      </c>
      <c r="H84" s="290">
        <v>0</v>
      </c>
      <c r="I84" s="290">
        <v>0</v>
      </c>
    </row>
    <row r="85" spans="1:9" ht="12.75">
      <c r="A85" s="375"/>
      <c r="B85" s="450" t="s">
        <v>819</v>
      </c>
      <c r="C85" s="450"/>
      <c r="D85" s="450"/>
      <c r="E85" s="450"/>
      <c r="F85" s="450"/>
      <c r="G85" s="376">
        <f>G4+G24+G52</f>
        <v>3949.4</v>
      </c>
      <c r="H85" s="376">
        <f>H4+H24+H52</f>
        <v>3958</v>
      </c>
      <c r="I85" s="376">
        <f>I4+I24+I52</f>
        <v>3948.7000000000003</v>
      </c>
    </row>
  </sheetData>
  <sheetProtection selectLockedCells="1" selectUnlockedCells="1"/>
  <mergeCells count="11">
    <mergeCell ref="G2:I2"/>
    <mergeCell ref="K8:K9"/>
    <mergeCell ref="L8:L9"/>
    <mergeCell ref="B85:F85"/>
    <mergeCell ref="A1:H1"/>
    <mergeCell ref="A2:A3"/>
    <mergeCell ref="B2:B3"/>
    <mergeCell ref="C2:C3"/>
    <mergeCell ref="D2:D3"/>
    <mergeCell ref="E2:E3"/>
    <mergeCell ref="F2:F3"/>
  </mergeCells>
  <printOptions gridLines="1" headings="1" horizontalCentered="1"/>
  <pageMargins left="0.2361111111111111" right="0.2361111111111111" top="0" bottom="0" header="0.5118055555555555" footer="0.5118055555555555"/>
  <pageSetup firstPageNumber="1" useFirstPageNumber="1" horizontalDpi="300" verticalDpi="300" orientation="landscape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F5" sqref="F5:F6"/>
    </sheetView>
  </sheetViews>
  <sheetFormatPr defaultColWidth="11.57421875" defaultRowHeight="12.75"/>
  <cols>
    <col min="1" max="1" width="11.57421875" style="0" customWidth="1"/>
    <col min="2" max="2" width="6.140625" style="0" customWidth="1"/>
    <col min="3" max="3" width="42.57421875" style="0" customWidth="1"/>
    <col min="4" max="4" width="15.7109375" style="0" customWidth="1"/>
    <col min="5" max="5" width="14.00390625" style="0" customWidth="1"/>
    <col min="6" max="6" width="15.421875" style="0" customWidth="1"/>
  </cols>
  <sheetData>
    <row r="2" spans="2:6" ht="27.75" customHeight="1">
      <c r="B2" s="378" t="s">
        <v>13</v>
      </c>
      <c r="C2" s="378"/>
      <c r="D2" s="378"/>
      <c r="E2" s="378"/>
      <c r="F2" s="378"/>
    </row>
    <row r="3" ht="12.75">
      <c r="A3" s="3"/>
    </row>
    <row r="4" spans="2:6" ht="12.75">
      <c r="B4" s="379"/>
      <c r="C4" s="379"/>
      <c r="D4" s="380" t="s">
        <v>14</v>
      </c>
      <c r="E4" s="380"/>
      <c r="F4" s="380"/>
    </row>
    <row r="5" spans="2:6" ht="13.5" customHeight="1">
      <c r="B5" s="379"/>
      <c r="C5" s="379"/>
      <c r="D5" s="381" t="s">
        <v>15</v>
      </c>
      <c r="E5" s="381" t="s">
        <v>16</v>
      </c>
      <c r="F5" s="382" t="s">
        <v>823</v>
      </c>
    </row>
    <row r="6" spans="2:6" ht="50.25" customHeight="1">
      <c r="B6" s="379"/>
      <c r="C6" s="379"/>
      <c r="D6" s="381"/>
      <c r="E6" s="381"/>
      <c r="F6" s="382"/>
    </row>
    <row r="7" spans="2:6" ht="12.75">
      <c r="B7" s="4"/>
      <c r="C7" s="5" t="s">
        <v>17</v>
      </c>
      <c r="D7" s="6">
        <f>'14_Sumarizácia'!C5</f>
        <v>3949.4</v>
      </c>
      <c r="E7" s="7">
        <f>'14_Sumarizácia'!D5</f>
        <v>3958</v>
      </c>
      <c r="F7" s="6">
        <f>'14_Sumarizácia'!E5</f>
        <v>3948.7000000000003</v>
      </c>
    </row>
    <row r="8" spans="2:6" ht="12.75">
      <c r="B8" s="8"/>
      <c r="C8" s="9" t="s">
        <v>18</v>
      </c>
      <c r="D8" s="10">
        <f>'14_Sumarizácia'!C6</f>
        <v>3945.5</v>
      </c>
      <c r="E8" s="11">
        <f>'14_Sumarizácia'!D6</f>
        <v>3932.4</v>
      </c>
      <c r="F8" s="10">
        <f>'14_Sumarizácia'!E6</f>
        <v>3911.034</v>
      </c>
    </row>
    <row r="9" spans="2:6" ht="12.75">
      <c r="B9" s="12"/>
      <c r="C9" s="13" t="s">
        <v>19</v>
      </c>
      <c r="D9" s="14"/>
      <c r="E9" s="15"/>
      <c r="F9" s="14"/>
    </row>
    <row r="10" spans="2:6" ht="12.75">
      <c r="B10" s="12"/>
      <c r="C10" s="13" t="s">
        <v>20</v>
      </c>
      <c r="D10" s="16">
        <f>D8-D11-D12</f>
        <v>2675.6</v>
      </c>
      <c r="E10" s="17">
        <f>E8-E11-E12</f>
        <v>2672</v>
      </c>
      <c r="F10" s="16">
        <f>F8-F11-F12</f>
        <v>2662.034</v>
      </c>
    </row>
    <row r="11" spans="2:6" ht="12.75">
      <c r="B11" s="12"/>
      <c r="C11" s="13" t="s">
        <v>21</v>
      </c>
      <c r="D11" s="16">
        <f>8_Vzdelávanie!G199</f>
        <v>1171</v>
      </c>
      <c r="E11" s="17">
        <f>8_Vzdelávanie!H199</f>
        <v>1200.4</v>
      </c>
      <c r="F11" s="16">
        <f>8_Vzdelávanie!I199</f>
        <v>1190</v>
      </c>
    </row>
    <row r="12" spans="2:6" ht="12.75">
      <c r="B12" s="12"/>
      <c r="C12" s="13" t="s">
        <v>22</v>
      </c>
      <c r="D12" s="16">
        <f>8_Vzdelávanie!G176</f>
        <v>98.9</v>
      </c>
      <c r="E12" s="17">
        <f>8_Vzdelávanie!H176</f>
        <v>60</v>
      </c>
      <c r="F12" s="16">
        <f>8_Vzdelávanie!I176</f>
        <v>59</v>
      </c>
    </row>
    <row r="13" spans="2:6" ht="12.75">
      <c r="B13" s="12"/>
      <c r="C13" s="13" t="s">
        <v>23</v>
      </c>
      <c r="D13" s="18">
        <f>D7-D8</f>
        <v>3.900000000000091</v>
      </c>
      <c r="E13" s="19">
        <f>E7-E8</f>
        <v>25.59999999999991</v>
      </c>
      <c r="F13" s="18">
        <f>F7-F8</f>
        <v>37.66600000000017</v>
      </c>
    </row>
    <row r="14" spans="2:6" ht="12.75">
      <c r="B14" s="12"/>
      <c r="C14" s="13"/>
      <c r="D14" s="14"/>
      <c r="E14" s="15"/>
      <c r="F14" s="14"/>
    </row>
    <row r="15" spans="2:6" ht="12.75">
      <c r="B15" s="4"/>
      <c r="C15" s="5" t="s">
        <v>24</v>
      </c>
      <c r="D15" s="6">
        <f>'14_Sumarizácia'!C22</f>
        <v>4317.1</v>
      </c>
      <c r="E15" s="7">
        <f>'14_Sumarizácia'!D22</f>
        <v>1911.3</v>
      </c>
      <c r="F15" s="6">
        <f>'14_Sumarizácia'!E22</f>
        <v>2764.9</v>
      </c>
    </row>
    <row r="16" spans="2:6" ht="12.75">
      <c r="B16" s="8"/>
      <c r="C16" s="9" t="s">
        <v>25</v>
      </c>
      <c r="D16" s="10">
        <f>'14_Sumarizácia'!C23</f>
        <v>5106</v>
      </c>
      <c r="E16" s="11">
        <f>'14_Sumarizácia'!D23</f>
        <v>2656.3</v>
      </c>
      <c r="F16" s="10">
        <f>'14_Sumarizácia'!E23</f>
        <v>2047.1000000000001</v>
      </c>
    </row>
    <row r="17" spans="2:6" ht="12.75">
      <c r="B17" s="12"/>
      <c r="C17" s="13" t="s">
        <v>23</v>
      </c>
      <c r="D17" s="18">
        <f>D15-D16</f>
        <v>-788.8999999999996</v>
      </c>
      <c r="E17" s="19">
        <f>E15-E16</f>
        <v>-745.0000000000002</v>
      </c>
      <c r="F17" s="18">
        <f>F15-F16</f>
        <v>717.8</v>
      </c>
    </row>
    <row r="18" spans="2:6" ht="12.75">
      <c r="B18" s="20"/>
      <c r="C18" s="21"/>
      <c r="D18" s="14"/>
      <c r="E18" s="15"/>
      <c r="F18" s="14"/>
    </row>
    <row r="19" spans="2:6" ht="12.75">
      <c r="B19" s="22"/>
      <c r="C19" s="23" t="s">
        <v>26</v>
      </c>
      <c r="D19" s="24">
        <f>'13_ Finančné operácie'!D6</f>
        <v>2562</v>
      </c>
      <c r="E19" s="25">
        <f>'13_ Finančné operácie'!E6</f>
        <v>1972</v>
      </c>
      <c r="F19" s="24">
        <f>'13_ Finančné operácie'!F6</f>
        <v>289</v>
      </c>
    </row>
    <row r="20" spans="2:6" ht="12.75">
      <c r="B20" s="26"/>
      <c r="C20" s="27" t="s">
        <v>27</v>
      </c>
      <c r="D20" s="28">
        <f>'13_ Finančné operácie'!D10</f>
        <v>412</v>
      </c>
      <c r="E20" s="29">
        <f>'13_ Finančné operácie'!E10</f>
        <v>1253</v>
      </c>
      <c r="F20" s="28">
        <f>'13_ Finančné operácie'!F10</f>
        <v>1022.1</v>
      </c>
    </row>
    <row r="21" spans="2:6" ht="12.75">
      <c r="B21" s="30"/>
      <c r="C21" s="13" t="s">
        <v>23</v>
      </c>
      <c r="D21" s="31">
        <f>D19-D20</f>
        <v>2150</v>
      </c>
      <c r="E21" s="32">
        <f>E19-E20</f>
        <v>719</v>
      </c>
      <c r="F21" s="31">
        <f>F19-F20</f>
        <v>-733.1</v>
      </c>
    </row>
    <row r="22" spans="2:6" ht="12.75">
      <c r="B22" s="30"/>
      <c r="C22" s="33"/>
      <c r="D22" s="34"/>
      <c r="E22" s="35"/>
      <c r="F22" s="34"/>
    </row>
    <row r="23" spans="2:6" ht="12.75">
      <c r="B23" s="30"/>
      <c r="C23" s="33" t="s">
        <v>28</v>
      </c>
      <c r="D23" s="34">
        <f aca="true" t="shared" si="0" ref="D23:F24">D7+D15+D19</f>
        <v>10828.5</v>
      </c>
      <c r="E23" s="35">
        <f t="shared" si="0"/>
        <v>7841.3</v>
      </c>
      <c r="F23" s="34">
        <f t="shared" si="0"/>
        <v>7002.6</v>
      </c>
    </row>
    <row r="24" spans="2:6" ht="12.75">
      <c r="B24" s="36"/>
      <c r="C24" s="37" t="s">
        <v>29</v>
      </c>
      <c r="D24" s="34">
        <f t="shared" si="0"/>
        <v>9463.5</v>
      </c>
      <c r="E24" s="35">
        <f t="shared" si="0"/>
        <v>7841.700000000001</v>
      </c>
      <c r="F24" s="34">
        <f t="shared" si="0"/>
        <v>6980.234</v>
      </c>
    </row>
    <row r="25" spans="2:6" ht="12.75">
      <c r="B25" s="38"/>
      <c r="C25" s="39" t="s">
        <v>30</v>
      </c>
      <c r="D25" s="31">
        <f>D23-D24</f>
        <v>1365</v>
      </c>
      <c r="E25" s="32">
        <f>E23-E24</f>
        <v>-0.4000000000005457</v>
      </c>
      <c r="F25" s="31">
        <f>F23-F24</f>
        <v>22.365999999999985</v>
      </c>
    </row>
  </sheetData>
  <sheetProtection selectLockedCells="1" selectUnlockedCells="1"/>
  <mergeCells count="6">
    <mergeCell ref="B2:F2"/>
    <mergeCell ref="B4:C6"/>
    <mergeCell ref="D4:F4"/>
    <mergeCell ref="D5:D6"/>
    <mergeCell ref="E5:E6"/>
    <mergeCell ref="F5:F6"/>
  </mergeCells>
  <printOptions/>
  <pageMargins left="1.2902777777777779" right="0.7875" top="0.8402777777777778" bottom="1.0631944444444446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"/>
  <sheetViews>
    <sheetView zoomScalePageLayoutView="0" workbookViewId="0" topLeftCell="A1">
      <selection activeCell="I19" sqref="I19"/>
    </sheetView>
  </sheetViews>
  <sheetFormatPr defaultColWidth="11.57421875" defaultRowHeight="12.75"/>
  <cols>
    <col min="1" max="1" width="39.00390625" style="0" customWidth="1"/>
  </cols>
  <sheetData>
    <row r="1" spans="2:6" ht="12.75">
      <c r="B1" s="383"/>
      <c r="C1" s="383"/>
      <c r="D1" s="383"/>
      <c r="E1" s="383"/>
      <c r="F1" s="383"/>
    </row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E3" sqref="E3:E4"/>
    </sheetView>
  </sheetViews>
  <sheetFormatPr defaultColWidth="11.57421875" defaultRowHeight="12.75"/>
  <cols>
    <col min="1" max="1" width="6.140625" style="40" customWidth="1"/>
    <col min="2" max="2" width="54.28125" style="40" customWidth="1"/>
    <col min="3" max="3" width="12.00390625" style="41" customWidth="1"/>
    <col min="4" max="5" width="12.7109375" style="42" customWidth="1"/>
    <col min="6" max="16384" width="11.57421875" style="40" customWidth="1"/>
  </cols>
  <sheetData>
    <row r="2" spans="1:5" ht="15" customHeight="1">
      <c r="A2" s="386" t="s">
        <v>31</v>
      </c>
      <c r="B2" s="386"/>
      <c r="C2" s="380" t="s">
        <v>14</v>
      </c>
      <c r="D2" s="380"/>
      <c r="E2" s="380"/>
    </row>
    <row r="3" spans="1:5" ht="15" customHeight="1">
      <c r="A3" s="386"/>
      <c r="B3" s="386"/>
      <c r="C3" s="387" t="s">
        <v>32</v>
      </c>
      <c r="D3" s="387" t="s">
        <v>33</v>
      </c>
      <c r="E3" s="387" t="s">
        <v>824</v>
      </c>
    </row>
    <row r="4" spans="1:5" ht="32.25" customHeight="1">
      <c r="A4" s="386"/>
      <c r="B4" s="386"/>
      <c r="C4" s="387"/>
      <c r="D4" s="387"/>
      <c r="E4" s="387"/>
    </row>
    <row r="5" spans="1:5" ht="15.75">
      <c r="A5" s="43">
        <v>1</v>
      </c>
      <c r="B5" s="44" t="s">
        <v>34</v>
      </c>
      <c r="C5" s="45">
        <f>'BP'!G85</f>
        <v>3949.4</v>
      </c>
      <c r="D5" s="45">
        <f>'BP'!H85</f>
        <v>3958</v>
      </c>
      <c r="E5" s="45">
        <f>'BP'!I85</f>
        <v>3948.7000000000003</v>
      </c>
    </row>
    <row r="6" spans="1:5" ht="15.75">
      <c r="A6" s="46">
        <f aca="true" t="shared" si="0" ref="A6:A15">A5+1</f>
        <v>2</v>
      </c>
      <c r="B6" s="47" t="s">
        <v>35</v>
      </c>
      <c r="C6" s="45">
        <f>SUM(C8:C19)</f>
        <v>3945.5</v>
      </c>
      <c r="D6" s="45">
        <f>SUM(D8:D19)</f>
        <v>3932.4</v>
      </c>
      <c r="E6" s="45">
        <f>SUM(E8:E19)</f>
        <v>3911.034</v>
      </c>
    </row>
    <row r="7" spans="1:5" ht="15.75">
      <c r="A7" s="48">
        <f t="shared" si="0"/>
        <v>3</v>
      </c>
      <c r="B7" s="49" t="s">
        <v>36</v>
      </c>
      <c r="C7" s="50"/>
      <c r="D7" s="50"/>
      <c r="E7" s="51"/>
    </row>
    <row r="8" spans="1:5" ht="15.75">
      <c r="A8" s="48">
        <f t="shared" si="0"/>
        <v>4</v>
      </c>
      <c r="B8" s="52" t="s">
        <v>37</v>
      </c>
      <c r="C8" s="50">
        <f>1_Pôdohospodárstvo!G7</f>
        <v>0.4</v>
      </c>
      <c r="D8" s="50">
        <f>1_Pôdohospodárstvo!H7</f>
        <v>0.3</v>
      </c>
      <c r="E8" s="50">
        <f>1_Pôdohospodárstvo!I7</f>
        <v>0.1</v>
      </c>
    </row>
    <row r="9" spans="1:5" ht="15.75">
      <c r="A9" s="48">
        <f t="shared" si="0"/>
        <v>5</v>
      </c>
      <c r="B9" s="53" t="s">
        <v>38</v>
      </c>
      <c r="C9" s="50">
        <f>'2_Životné prostr_'!G7</f>
        <v>511.9</v>
      </c>
      <c r="D9" s="50">
        <f>'2_Životné prostr_'!H7</f>
        <v>401.6</v>
      </c>
      <c r="E9" s="50">
        <f>'2_Životné prostr_'!I7</f>
        <v>526.5</v>
      </c>
    </row>
    <row r="10" spans="1:5" ht="15.75">
      <c r="A10" s="48">
        <f t="shared" si="0"/>
        <v>6</v>
      </c>
      <c r="B10" s="53" t="s">
        <v>39</v>
      </c>
      <c r="C10" s="50">
        <f>3_Výstavba!G7</f>
        <v>33.1</v>
      </c>
      <c r="D10" s="50">
        <f>3_Výstavba!H7</f>
        <v>46.5</v>
      </c>
      <c r="E10" s="50">
        <f>3_Výstavba!I7</f>
        <v>90.1</v>
      </c>
    </row>
    <row r="11" spans="1:5" ht="15.75">
      <c r="A11" s="48">
        <f t="shared" si="0"/>
        <v>7</v>
      </c>
      <c r="B11" s="53" t="s">
        <v>40</v>
      </c>
      <c r="C11" s="50">
        <f>4_Infraštruktúra!G7</f>
        <v>81.6</v>
      </c>
      <c r="D11" s="50">
        <f>4_Infraštruktúra!H7</f>
        <v>109.7</v>
      </c>
      <c r="E11" s="50">
        <f>4_Infraštruktúra!I7</f>
        <v>73</v>
      </c>
    </row>
    <row r="12" spans="1:5" ht="15.75">
      <c r="A12" s="48">
        <f t="shared" si="0"/>
        <v>8</v>
      </c>
      <c r="B12" s="53" t="s">
        <v>41</v>
      </c>
      <c r="C12" s="54">
        <f>5_hospodárstvo!G8</f>
        <v>0</v>
      </c>
      <c r="D12" s="50">
        <f>5_hospodárstvo!H8</f>
        <v>265.4</v>
      </c>
      <c r="E12" s="50">
        <f>5_hospodárstvo!I8</f>
        <v>294.79999999999995</v>
      </c>
    </row>
    <row r="13" spans="1:5" ht="15.75">
      <c r="A13" s="48">
        <f t="shared" si="0"/>
        <v>9</v>
      </c>
      <c r="B13" s="53" t="s">
        <v>42</v>
      </c>
      <c r="C13" s="54">
        <f>6_ekonomika!G7</f>
        <v>91.9</v>
      </c>
      <c r="D13" s="50">
        <f>6_ekonomika!H7</f>
        <v>106.9</v>
      </c>
      <c r="E13" s="50">
        <f>6_ekonomika!I7</f>
        <v>132.934</v>
      </c>
    </row>
    <row r="14" spans="1:5" ht="15.75">
      <c r="A14" s="48">
        <f t="shared" si="0"/>
        <v>10</v>
      </c>
      <c r="B14" s="53" t="s">
        <v>43</v>
      </c>
      <c r="C14" s="54">
        <f>7_Organizačné!G7</f>
        <v>45</v>
      </c>
      <c r="D14" s="50">
        <f>7_Organizačné!H7</f>
        <v>43.5</v>
      </c>
      <c r="E14" s="50">
        <f>7_Organizačné!I7</f>
        <v>40.7</v>
      </c>
    </row>
    <row r="15" spans="1:5" ht="15.75">
      <c r="A15" s="48">
        <f t="shared" si="0"/>
        <v>11</v>
      </c>
      <c r="B15" s="53" t="s">
        <v>44</v>
      </c>
      <c r="C15" s="54">
        <f>8_Vzdelávanie!G7</f>
        <v>1703.9</v>
      </c>
      <c r="D15" s="54">
        <f>8_Vzdelávanie!H7</f>
        <v>1698.2</v>
      </c>
      <c r="E15" s="54">
        <f>8_Vzdelávanie!I7</f>
        <v>1702.2</v>
      </c>
    </row>
    <row r="16" spans="1:5" ht="15.75">
      <c r="A16" s="48">
        <f>A14+1</f>
        <v>11</v>
      </c>
      <c r="B16" s="53" t="s">
        <v>45</v>
      </c>
      <c r="C16" s="54">
        <f>9_kultúra!G7</f>
        <v>137.89999999999998</v>
      </c>
      <c r="D16" s="50">
        <f>9_kultúra!H7</f>
        <v>154.8</v>
      </c>
      <c r="E16" s="50">
        <f>9_kultúra!I7</f>
        <v>108.1</v>
      </c>
    </row>
    <row r="17" spans="1:5" ht="15.75">
      <c r="A17" s="48">
        <f>A15+1</f>
        <v>12</v>
      </c>
      <c r="B17" s="53" t="s">
        <v>46</v>
      </c>
      <c r="C17" s="54">
        <f>'10_Vnútro'!G7</f>
        <v>1094.8</v>
      </c>
      <c r="D17" s="50">
        <f>'10_Vnútro'!H7</f>
        <v>863.5</v>
      </c>
      <c r="E17" s="50">
        <f>'10_Vnútro'!I7</f>
        <v>749.2000000000002</v>
      </c>
    </row>
    <row r="18" spans="1:5" ht="15.75">
      <c r="A18" s="48">
        <f aca="true" t="shared" si="1" ref="A18:A41">A17+1</f>
        <v>13</v>
      </c>
      <c r="B18" s="53" t="s">
        <v>47</v>
      </c>
      <c r="C18" s="54">
        <f>'11_Soc_veci'!G7</f>
        <v>69.3</v>
      </c>
      <c r="D18" s="50">
        <f>'11_Soc_veci'!H7</f>
        <v>42.9</v>
      </c>
      <c r="E18" s="50">
        <f>'11_Soc_veci'!I7</f>
        <v>42.5</v>
      </c>
    </row>
    <row r="19" spans="1:5" ht="15.75">
      <c r="A19" s="48">
        <f t="shared" si="1"/>
        <v>14</v>
      </c>
      <c r="B19" s="53" t="s">
        <v>48</v>
      </c>
      <c r="C19" s="54">
        <f>'12_Služby a obchod'!G7</f>
        <v>175.70000000000002</v>
      </c>
      <c r="D19" s="50">
        <f>'12_Služby a obchod'!H7</f>
        <v>199.10000000000002</v>
      </c>
      <c r="E19" s="50">
        <f>'12_Služby a obchod'!I7</f>
        <v>150.9</v>
      </c>
    </row>
    <row r="20" spans="1:10" ht="15.75">
      <c r="A20" s="55">
        <f t="shared" si="1"/>
        <v>15</v>
      </c>
      <c r="B20" s="384" t="s">
        <v>49</v>
      </c>
      <c r="C20" s="45">
        <f>C5-C6</f>
        <v>3.900000000000091</v>
      </c>
      <c r="D20" s="45">
        <f>D5-D6</f>
        <v>25.59999999999991</v>
      </c>
      <c r="E20" s="45">
        <f>E5-E6</f>
        <v>37.66600000000017</v>
      </c>
      <c r="G20" s="385"/>
      <c r="H20" s="385"/>
      <c r="I20" s="385"/>
      <c r="J20" s="385"/>
    </row>
    <row r="21" spans="1:5" ht="12.75" customHeight="1" hidden="1">
      <c r="A21" s="55">
        <f t="shared" si="1"/>
        <v>16</v>
      </c>
      <c r="B21" s="384"/>
      <c r="C21" s="45"/>
      <c r="D21" s="45"/>
      <c r="E21" s="51"/>
    </row>
    <row r="22" spans="1:5" ht="15.75">
      <c r="A22" s="56">
        <f t="shared" si="1"/>
        <v>17</v>
      </c>
      <c r="B22" s="57" t="s">
        <v>50</v>
      </c>
      <c r="C22" s="58">
        <f>KP!G4</f>
        <v>4317.1</v>
      </c>
      <c r="D22" s="58">
        <f>KP!H4</f>
        <v>1911.3</v>
      </c>
      <c r="E22" s="58">
        <f>KP!I4</f>
        <v>2764.9</v>
      </c>
    </row>
    <row r="23" spans="1:5" ht="15.75">
      <c r="A23" s="56">
        <f t="shared" si="1"/>
        <v>18</v>
      </c>
      <c r="B23" s="57" t="s">
        <v>51</v>
      </c>
      <c r="C23" s="58">
        <f>SUM(C25:C36)</f>
        <v>5106</v>
      </c>
      <c r="D23" s="58">
        <f>SUM(D25:D36)</f>
        <v>2656.3</v>
      </c>
      <c r="E23" s="58">
        <f>SUM(E25:E36)</f>
        <v>2047.1000000000001</v>
      </c>
    </row>
    <row r="24" spans="1:5" ht="15.75">
      <c r="A24" s="48">
        <f t="shared" si="1"/>
        <v>19</v>
      </c>
      <c r="B24" s="49" t="s">
        <v>36</v>
      </c>
      <c r="C24" s="59"/>
      <c r="D24" s="59"/>
      <c r="E24" s="51"/>
    </row>
    <row r="25" spans="1:5" ht="15.75">
      <c r="A25" s="48">
        <f t="shared" si="1"/>
        <v>20</v>
      </c>
      <c r="B25" s="52" t="s">
        <v>37</v>
      </c>
      <c r="C25" s="50">
        <f>1_Pôdohospodárstvo!J7</f>
        <v>0</v>
      </c>
      <c r="D25" s="50">
        <f>1_Pôdohospodárstvo!K7</f>
        <v>0</v>
      </c>
      <c r="E25" s="50">
        <f>1_Pôdohospodárstvo!L7</f>
        <v>5</v>
      </c>
    </row>
    <row r="26" spans="1:5" ht="15.75">
      <c r="A26" s="48">
        <f t="shared" si="1"/>
        <v>21</v>
      </c>
      <c r="B26" s="53" t="s">
        <v>38</v>
      </c>
      <c r="C26" s="54">
        <f>'2_Životné prostr_'!J7</f>
        <v>2877</v>
      </c>
      <c r="D26" s="54">
        <f>'2_Životné prostr_'!K7</f>
        <v>529</v>
      </c>
      <c r="E26" s="54">
        <f>'2_Životné prostr_'!L7</f>
        <v>1922.8000000000002</v>
      </c>
    </row>
    <row r="27" spans="1:5" ht="15.75">
      <c r="A27" s="48">
        <f t="shared" si="1"/>
        <v>22</v>
      </c>
      <c r="B27" s="53" t="s">
        <v>39</v>
      </c>
      <c r="C27" s="54">
        <f>3_Výstavba!J7</f>
        <v>1049.9</v>
      </c>
      <c r="D27" s="50">
        <f>3_Výstavba!K7</f>
        <v>966</v>
      </c>
      <c r="E27" s="50">
        <f>3_Výstavba!L7</f>
        <v>68</v>
      </c>
    </row>
    <row r="28" spans="1:5" ht="15.75">
      <c r="A28" s="48">
        <f t="shared" si="1"/>
        <v>23</v>
      </c>
      <c r="B28" s="53" t="s">
        <v>40</v>
      </c>
      <c r="C28" s="54">
        <f>4_Infraštruktúra!J7</f>
        <v>1043.1</v>
      </c>
      <c r="D28" s="50">
        <f>4_Infraštruktúra!K7</f>
        <v>1105.5</v>
      </c>
      <c r="E28" s="50">
        <f>4_Infraštruktúra!L7</f>
        <v>26</v>
      </c>
    </row>
    <row r="29" spans="1:5" ht="15.75">
      <c r="A29" s="48">
        <f t="shared" si="1"/>
        <v>24</v>
      </c>
      <c r="B29" s="53" t="s">
        <v>41</v>
      </c>
      <c r="C29" s="60">
        <f>5_hospodárstvo!J8</f>
        <v>0</v>
      </c>
      <c r="D29" s="50">
        <f>5_hospodárstvo!K8</f>
        <v>0</v>
      </c>
      <c r="E29" s="50">
        <f>5_hospodárstvo!L8</f>
        <v>0</v>
      </c>
    </row>
    <row r="30" spans="1:5" ht="15.75">
      <c r="A30" s="48">
        <f t="shared" si="1"/>
        <v>25</v>
      </c>
      <c r="B30" s="53" t="s">
        <v>42</v>
      </c>
      <c r="C30" s="60">
        <f>6_ekonomika!J7</f>
        <v>0</v>
      </c>
      <c r="D30" s="50">
        <f>6_ekonomika!K7</f>
        <v>0</v>
      </c>
      <c r="E30" s="50">
        <f>6_ekonomika!L7</f>
        <v>0</v>
      </c>
    </row>
    <row r="31" spans="1:5" ht="15.75">
      <c r="A31" s="48">
        <f t="shared" si="1"/>
        <v>26</v>
      </c>
      <c r="B31" s="53" t="s">
        <v>43</v>
      </c>
      <c r="C31" s="60">
        <f>7_Organizačné!J7</f>
        <v>0</v>
      </c>
      <c r="D31" s="50">
        <f>7_Organizačné!K7</f>
        <v>0</v>
      </c>
      <c r="E31" s="50">
        <f>7_Organizačné!L7</f>
        <v>0</v>
      </c>
    </row>
    <row r="32" spans="1:5" ht="15.75">
      <c r="A32" s="48">
        <f t="shared" si="1"/>
        <v>27</v>
      </c>
      <c r="B32" s="53" t="s">
        <v>44</v>
      </c>
      <c r="C32" s="60">
        <f>8_Vzdelávanie!J7</f>
        <v>0</v>
      </c>
      <c r="D32" s="50">
        <f>8_Vzdelávanie!K7</f>
        <v>1.8</v>
      </c>
      <c r="E32" s="50">
        <f>8_Vzdelávanie!L7</f>
        <v>0</v>
      </c>
    </row>
    <row r="33" spans="1:5" ht="15.75">
      <c r="A33" s="48">
        <f t="shared" si="1"/>
        <v>28</v>
      </c>
      <c r="B33" s="53" t="s">
        <v>45</v>
      </c>
      <c r="C33" s="54">
        <f>9_kultúra!J7</f>
        <v>1</v>
      </c>
      <c r="D33" s="50">
        <f>9_kultúra!K7</f>
        <v>0</v>
      </c>
      <c r="E33" s="50">
        <f>9_kultúra!L7</f>
        <v>15.3</v>
      </c>
    </row>
    <row r="34" spans="1:5" ht="15.75">
      <c r="A34" s="48">
        <f t="shared" si="1"/>
        <v>29</v>
      </c>
      <c r="B34" s="53" t="s">
        <v>46</v>
      </c>
      <c r="C34" s="54">
        <f>'10_Vnútro'!J7</f>
        <v>16</v>
      </c>
      <c r="D34" s="50">
        <f>'10_Vnútro'!K7</f>
        <v>0</v>
      </c>
      <c r="E34" s="50">
        <f>'10_Vnútro'!L7</f>
        <v>0</v>
      </c>
    </row>
    <row r="35" spans="1:5" ht="15.75">
      <c r="A35" s="48">
        <f t="shared" si="1"/>
        <v>30</v>
      </c>
      <c r="B35" s="53" t="s">
        <v>47</v>
      </c>
      <c r="C35" s="54">
        <f>'11_Soc_veci'!J7</f>
        <v>0</v>
      </c>
      <c r="D35" s="54">
        <f>'11_Soc_veci'!K7</f>
        <v>0</v>
      </c>
      <c r="E35" s="54">
        <f>'11_Soc_veci'!L7</f>
        <v>0</v>
      </c>
    </row>
    <row r="36" spans="1:5" ht="15.75">
      <c r="A36" s="48">
        <f t="shared" si="1"/>
        <v>31</v>
      </c>
      <c r="B36" s="53" t="s">
        <v>48</v>
      </c>
      <c r="C36" s="54">
        <f>'12_Služby a obchod'!J7</f>
        <v>119</v>
      </c>
      <c r="D36" s="54">
        <f>'12_Služby a obchod'!K7</f>
        <v>54</v>
      </c>
      <c r="E36" s="54">
        <f>'12_Služby a obchod'!L7</f>
        <v>10</v>
      </c>
    </row>
    <row r="37" spans="1:5" ht="15.75">
      <c r="A37" s="56">
        <f t="shared" si="1"/>
        <v>32</v>
      </c>
      <c r="B37" s="61" t="s">
        <v>52</v>
      </c>
      <c r="C37" s="58">
        <f>C22-C23</f>
        <v>-788.8999999999996</v>
      </c>
      <c r="D37" s="58">
        <f>D22-D23</f>
        <v>-745.0000000000002</v>
      </c>
      <c r="E37" s="58">
        <f>E22-E23</f>
        <v>717.8</v>
      </c>
    </row>
    <row r="38" spans="1:5" ht="15.75" customHeight="1" hidden="1">
      <c r="A38" s="55">
        <f t="shared" si="1"/>
        <v>33</v>
      </c>
      <c r="B38" s="61"/>
      <c r="C38" s="58"/>
      <c r="D38" s="58"/>
      <c r="E38" s="51"/>
    </row>
    <row r="39" spans="1:5" ht="15.75">
      <c r="A39" s="48">
        <f t="shared" si="1"/>
        <v>34</v>
      </c>
      <c r="B39" s="62" t="s">
        <v>53</v>
      </c>
      <c r="C39" s="59">
        <f aca="true" t="shared" si="2" ref="C39:E40">C5+C22</f>
        <v>8266.5</v>
      </c>
      <c r="D39" s="59">
        <f t="shared" si="2"/>
        <v>5869.3</v>
      </c>
      <c r="E39" s="59">
        <f t="shared" si="2"/>
        <v>6713.6</v>
      </c>
    </row>
    <row r="40" spans="1:6" ht="15.75">
      <c r="A40" s="48">
        <f t="shared" si="1"/>
        <v>35</v>
      </c>
      <c r="B40" s="62" t="s">
        <v>54</v>
      </c>
      <c r="C40" s="59">
        <f t="shared" si="2"/>
        <v>9051.5</v>
      </c>
      <c r="D40" s="59">
        <f t="shared" si="2"/>
        <v>6588.700000000001</v>
      </c>
      <c r="E40" s="59">
        <f t="shared" si="2"/>
        <v>5958.134</v>
      </c>
      <c r="F40" s="40" t="s">
        <v>55</v>
      </c>
    </row>
    <row r="41" spans="1:5" ht="15.75">
      <c r="A41" s="48">
        <f t="shared" si="1"/>
        <v>36</v>
      </c>
      <c r="B41" s="63" t="s">
        <v>56</v>
      </c>
      <c r="C41" s="64">
        <f>C39-C40</f>
        <v>-785</v>
      </c>
      <c r="D41" s="64">
        <f>D39-D40</f>
        <v>-719.4000000000005</v>
      </c>
      <c r="E41" s="64">
        <f>E39-E40</f>
        <v>755.4660000000003</v>
      </c>
    </row>
    <row r="42" spans="1:5" ht="15.75">
      <c r="A42" s="65"/>
      <c r="B42" s="66"/>
      <c r="C42" s="67"/>
      <c r="D42" s="68"/>
      <c r="E42" s="67"/>
    </row>
  </sheetData>
  <sheetProtection selectLockedCells="1" selectUnlockedCells="1"/>
  <mergeCells count="7">
    <mergeCell ref="B20:B21"/>
    <mergeCell ref="G20:J20"/>
    <mergeCell ref="A2:B4"/>
    <mergeCell ref="C2:E2"/>
    <mergeCell ref="C3:C4"/>
    <mergeCell ref="D3:D4"/>
    <mergeCell ref="E3:E4"/>
  </mergeCells>
  <printOptions/>
  <pageMargins left="0" right="0" top="0.4722222222222222" bottom="0.9055555555555556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zoomScalePageLayoutView="0" workbookViewId="0" topLeftCell="C1">
      <selection activeCell="F4" sqref="F4:F5"/>
    </sheetView>
  </sheetViews>
  <sheetFormatPr defaultColWidth="11.57421875" defaultRowHeight="12.75"/>
  <cols>
    <col min="1" max="1" width="7.57421875" style="40" customWidth="1"/>
    <col min="2" max="2" width="6.57421875" style="69" customWidth="1"/>
    <col min="3" max="3" width="54.28125" style="40" customWidth="1"/>
    <col min="4" max="6" width="16.7109375" style="40" customWidth="1"/>
    <col min="7" max="7" width="3.57421875" style="40" customWidth="1"/>
    <col min="8" max="12" width="11.57421875" style="40" customWidth="1"/>
    <col min="13" max="13" width="5.8515625" style="40" customWidth="1"/>
    <col min="14" max="14" width="0" style="40" hidden="1" customWidth="1"/>
    <col min="15" max="16384" width="11.57421875" style="40" customWidth="1"/>
  </cols>
  <sheetData>
    <row r="1" spans="2:6" ht="15.75">
      <c r="B1" s="70"/>
      <c r="C1" s="71"/>
      <c r="D1" s="72"/>
      <c r="E1" s="72"/>
      <c r="F1" s="72"/>
    </row>
    <row r="2" spans="2:6" ht="15.75">
      <c r="B2" s="73"/>
      <c r="C2" s="74"/>
      <c r="D2" s="75"/>
      <c r="E2" s="75"/>
      <c r="F2" s="76"/>
    </row>
    <row r="3" spans="2:6" ht="15">
      <c r="B3" s="389" t="s">
        <v>57</v>
      </c>
      <c r="C3" s="389"/>
      <c r="D3" s="380" t="s">
        <v>14</v>
      </c>
      <c r="E3" s="380"/>
      <c r="F3" s="380"/>
    </row>
    <row r="4" spans="2:6" ht="15.75" customHeight="1">
      <c r="B4" s="389"/>
      <c r="C4" s="389"/>
      <c r="D4" s="387" t="s">
        <v>32</v>
      </c>
      <c r="E4" s="390" t="s">
        <v>33</v>
      </c>
      <c r="F4" s="382" t="s">
        <v>822</v>
      </c>
    </row>
    <row r="5" spans="2:6" ht="26.25" customHeight="1">
      <c r="B5" s="389"/>
      <c r="C5" s="389"/>
      <c r="D5" s="387"/>
      <c r="E5" s="390"/>
      <c r="F5" s="382"/>
    </row>
    <row r="6" spans="2:6" ht="27" customHeight="1">
      <c r="B6" s="77"/>
      <c r="C6" s="78" t="s">
        <v>58</v>
      </c>
      <c r="D6" s="28">
        <f>SUM(D7:D9)</f>
        <v>2562</v>
      </c>
      <c r="E6" s="79">
        <f>SUM(E7:E9)</f>
        <v>1972</v>
      </c>
      <c r="F6" s="28">
        <f>SUM(F7:F9)</f>
        <v>289</v>
      </c>
    </row>
    <row r="7" spans="2:6" ht="15">
      <c r="B7" s="80">
        <v>1</v>
      </c>
      <c r="C7" s="81" t="s">
        <v>59</v>
      </c>
      <c r="D7" s="82">
        <v>1061</v>
      </c>
      <c r="E7" s="83">
        <v>520</v>
      </c>
      <c r="F7" s="82">
        <v>289</v>
      </c>
    </row>
    <row r="8" spans="2:14" ht="15">
      <c r="B8" s="80">
        <f>1+B7</f>
        <v>2</v>
      </c>
      <c r="C8" s="81" t="s">
        <v>60</v>
      </c>
      <c r="D8" s="82">
        <v>1352</v>
      </c>
      <c r="E8" s="83">
        <v>1352</v>
      </c>
      <c r="F8" s="82">
        <v>0</v>
      </c>
      <c r="H8" s="388"/>
      <c r="I8" s="388"/>
      <c r="J8" s="388"/>
      <c r="K8" s="388"/>
      <c r="L8" s="388"/>
      <c r="M8" s="388"/>
      <c r="N8" s="388"/>
    </row>
    <row r="9" spans="2:14" ht="15">
      <c r="B9" s="80">
        <f>1+B8</f>
        <v>3</v>
      </c>
      <c r="C9" s="33" t="s">
        <v>61</v>
      </c>
      <c r="D9" s="82">
        <v>149</v>
      </c>
      <c r="E9" s="83">
        <v>100</v>
      </c>
      <c r="F9" s="82">
        <v>0</v>
      </c>
      <c r="H9" s="388"/>
      <c r="I9" s="388"/>
      <c r="J9" s="388"/>
      <c r="K9" s="388"/>
      <c r="L9" s="388"/>
      <c r="M9" s="388"/>
      <c r="N9" s="388"/>
    </row>
    <row r="10" spans="2:14" ht="27.75" customHeight="1">
      <c r="B10" s="26"/>
      <c r="C10" s="27" t="s">
        <v>62</v>
      </c>
      <c r="D10" s="28">
        <f>SUM(D11:D16)</f>
        <v>412</v>
      </c>
      <c r="E10" s="79">
        <f>SUM(E11:E16)</f>
        <v>1253</v>
      </c>
      <c r="F10" s="28">
        <f>SUM(F11:F16)</f>
        <v>1022.1</v>
      </c>
      <c r="H10" s="388"/>
      <c r="I10" s="388"/>
      <c r="J10" s="388"/>
      <c r="K10" s="388"/>
      <c r="L10" s="388"/>
      <c r="M10" s="388"/>
      <c r="N10" s="388"/>
    </row>
    <row r="11" spans="2:6" ht="15">
      <c r="B11" s="80">
        <v>1</v>
      </c>
      <c r="C11" s="81" t="s">
        <v>63</v>
      </c>
      <c r="D11" s="84">
        <v>33</v>
      </c>
      <c r="E11" s="83">
        <v>0</v>
      </c>
      <c r="F11" s="82">
        <v>0</v>
      </c>
    </row>
    <row r="12" spans="2:6" ht="15">
      <c r="B12" s="80">
        <f>1+B11</f>
        <v>2</v>
      </c>
      <c r="C12" s="81" t="s">
        <v>64</v>
      </c>
      <c r="D12" s="84">
        <v>0</v>
      </c>
      <c r="E12" s="83">
        <v>4</v>
      </c>
      <c r="F12" s="82">
        <v>0</v>
      </c>
    </row>
    <row r="13" spans="2:6" ht="15">
      <c r="B13" s="80">
        <f>1+B12</f>
        <v>3</v>
      </c>
      <c r="C13" s="81" t="s">
        <v>65</v>
      </c>
      <c r="D13" s="84">
        <v>16</v>
      </c>
      <c r="E13" s="83">
        <v>8</v>
      </c>
      <c r="F13" s="82">
        <v>0</v>
      </c>
    </row>
    <row r="14" spans="2:6" ht="15">
      <c r="B14" s="80">
        <f>1+B13</f>
        <v>4</v>
      </c>
      <c r="C14" s="81" t="s">
        <v>66</v>
      </c>
      <c r="D14" s="84">
        <v>318</v>
      </c>
      <c r="E14" s="83">
        <v>260</v>
      </c>
      <c r="F14" s="82">
        <v>300</v>
      </c>
    </row>
    <row r="15" spans="2:6" ht="15">
      <c r="B15" s="80">
        <f>1+B14</f>
        <v>5</v>
      </c>
      <c r="C15" s="81" t="s">
        <v>67</v>
      </c>
      <c r="D15" s="84">
        <v>45</v>
      </c>
      <c r="E15" s="83">
        <v>45</v>
      </c>
      <c r="F15" s="82">
        <v>45</v>
      </c>
    </row>
    <row r="16" spans="2:14" ht="15">
      <c r="B16" s="85">
        <f>1+B15</f>
        <v>6</v>
      </c>
      <c r="C16" s="37" t="s">
        <v>68</v>
      </c>
      <c r="D16" s="86">
        <v>0</v>
      </c>
      <c r="E16" s="87">
        <v>936</v>
      </c>
      <c r="F16" s="88">
        <v>677.1</v>
      </c>
      <c r="H16" s="388"/>
      <c r="I16" s="388"/>
      <c r="J16" s="388"/>
      <c r="K16" s="388"/>
      <c r="L16" s="388"/>
      <c r="M16" s="388"/>
      <c r="N16" s="388"/>
    </row>
    <row r="17" spans="2:14" ht="26.25" customHeight="1">
      <c r="B17" s="89"/>
      <c r="C17" s="90" t="s">
        <v>69</v>
      </c>
      <c r="D17" s="91">
        <f>SUM(D6-D10)</f>
        <v>2150</v>
      </c>
      <c r="E17" s="92">
        <f>SUM(E6-E10)</f>
        <v>719</v>
      </c>
      <c r="F17" s="91">
        <f>SUM(F6-F10)</f>
        <v>-733.1</v>
      </c>
      <c r="H17" s="388"/>
      <c r="I17" s="388"/>
      <c r="J17" s="388"/>
      <c r="K17" s="388"/>
      <c r="L17" s="388"/>
      <c r="M17" s="388"/>
      <c r="N17" s="388"/>
    </row>
    <row r="18" spans="8:14" ht="15">
      <c r="H18" s="388"/>
      <c r="I18" s="388"/>
      <c r="J18" s="388"/>
      <c r="K18" s="388"/>
      <c r="L18" s="388"/>
      <c r="M18" s="388"/>
      <c r="N18" s="388"/>
    </row>
    <row r="19" spans="8:14" ht="15">
      <c r="H19" s="388"/>
      <c r="I19" s="388"/>
      <c r="J19" s="388"/>
      <c r="K19" s="388"/>
      <c r="L19" s="388"/>
      <c r="M19" s="388"/>
      <c r="N19" s="388"/>
    </row>
  </sheetData>
  <sheetProtection selectLockedCells="1" selectUnlockedCells="1"/>
  <mergeCells count="7">
    <mergeCell ref="H8:N10"/>
    <mergeCell ref="H16:N19"/>
    <mergeCell ref="B3:C5"/>
    <mergeCell ref="D3:F3"/>
    <mergeCell ref="D4:D5"/>
    <mergeCell ref="E4:E5"/>
    <mergeCell ref="F4:F5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8"/>
  <sheetViews>
    <sheetView zoomScale="90" zoomScaleNormal="90" zoomScalePageLayoutView="0" workbookViewId="0" topLeftCell="A1">
      <selection activeCell="I5" sqref="I5:I6"/>
    </sheetView>
  </sheetViews>
  <sheetFormatPr defaultColWidth="11.57421875" defaultRowHeight="12.75"/>
  <cols>
    <col min="1" max="1" width="4.28125" style="0" customWidth="1"/>
    <col min="2" max="2" width="5.57421875" style="0" customWidth="1"/>
    <col min="3" max="3" width="6.140625" style="0" customWidth="1"/>
    <col min="4" max="4" width="8.57421875" style="0" customWidth="1"/>
    <col min="5" max="5" width="6.8515625" style="0" customWidth="1"/>
    <col min="6" max="6" width="39.8515625" style="0" customWidth="1"/>
    <col min="7" max="7" width="9.00390625" style="0" customWidth="1"/>
    <col min="8" max="8" width="10.421875" style="0" customWidth="1"/>
    <col min="9" max="9" width="10.00390625" style="0" customWidth="1"/>
    <col min="10" max="10" width="9.8515625" style="0" customWidth="1"/>
    <col min="11" max="11" width="10.421875" style="0" customWidth="1"/>
    <col min="12" max="12" width="11.140625" style="0" customWidth="1"/>
    <col min="13" max="13" width="3.7109375" style="0" customWidth="1"/>
    <col min="14" max="17" width="11.57421875" style="0" customWidth="1"/>
    <col min="18" max="18" width="1.1484375" style="0" customWidth="1"/>
    <col min="19" max="20" width="0" style="0" hidden="1" customWidth="1"/>
  </cols>
  <sheetData>
    <row r="1" spans="1:12" ht="22.5" customHeight="1">
      <c r="A1" s="402" t="s">
        <v>70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93"/>
    </row>
    <row r="2" spans="1:12" ht="12.75">
      <c r="A2" s="94"/>
      <c r="B2" s="94"/>
      <c r="C2" s="94"/>
      <c r="D2" s="94"/>
      <c r="E2" s="94"/>
      <c r="F2" s="94"/>
      <c r="G2" s="95"/>
      <c r="H2" s="95"/>
      <c r="I2" s="96"/>
      <c r="J2" s="95"/>
      <c r="K2" s="95"/>
      <c r="L2" s="95"/>
    </row>
    <row r="3" spans="1:12" ht="12.75" customHeight="1">
      <c r="A3" s="403" t="s">
        <v>71</v>
      </c>
      <c r="B3" s="403" t="s">
        <v>72</v>
      </c>
      <c r="C3" s="404" t="s">
        <v>73</v>
      </c>
      <c r="D3" s="404"/>
      <c r="E3" s="405" t="s">
        <v>74</v>
      </c>
      <c r="F3" s="405"/>
      <c r="G3" s="406" t="s">
        <v>75</v>
      </c>
      <c r="H3" s="406"/>
      <c r="I3" s="406"/>
      <c r="J3" s="406"/>
      <c r="K3" s="406"/>
      <c r="L3" s="406"/>
    </row>
    <row r="4" spans="1:12" ht="12.75">
      <c r="A4" s="403"/>
      <c r="B4" s="403"/>
      <c r="C4" s="403"/>
      <c r="D4" s="404"/>
      <c r="E4" s="405"/>
      <c r="F4" s="405"/>
      <c r="G4" s="407" t="s">
        <v>18</v>
      </c>
      <c r="H4" s="407"/>
      <c r="I4" s="407"/>
      <c r="J4" s="408" t="s">
        <v>25</v>
      </c>
      <c r="K4" s="408"/>
      <c r="L4" s="408"/>
    </row>
    <row r="5" spans="1:12" ht="12.75" customHeight="1">
      <c r="A5" s="403"/>
      <c r="B5" s="403"/>
      <c r="C5" s="403"/>
      <c r="D5" s="404"/>
      <c r="E5" s="405"/>
      <c r="F5" s="405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34.5" customHeight="1">
      <c r="A6" s="403"/>
      <c r="B6" s="403"/>
      <c r="C6" s="403"/>
      <c r="D6" s="404"/>
      <c r="E6" s="405"/>
      <c r="F6" s="405"/>
      <c r="G6" s="400"/>
      <c r="H6" s="400"/>
      <c r="I6" s="399"/>
      <c r="J6" s="400"/>
      <c r="K6" s="400"/>
      <c r="L6" s="399"/>
    </row>
    <row r="7" spans="1:12" ht="26.25" customHeight="1">
      <c r="A7" s="97"/>
      <c r="B7" s="98"/>
      <c r="C7" s="401" t="s">
        <v>80</v>
      </c>
      <c r="D7" s="401"/>
      <c r="E7" s="401"/>
      <c r="F7" s="401"/>
      <c r="G7" s="99">
        <f aca="true" t="shared" si="0" ref="G7:L7">G8+G25+G29+G37+G47</f>
        <v>175.70000000000002</v>
      </c>
      <c r="H7" s="99">
        <f t="shared" si="0"/>
        <v>199.10000000000002</v>
      </c>
      <c r="I7" s="99">
        <f t="shared" si="0"/>
        <v>150.9</v>
      </c>
      <c r="J7" s="100">
        <f t="shared" si="0"/>
        <v>119</v>
      </c>
      <c r="K7" s="100">
        <f t="shared" si="0"/>
        <v>54</v>
      </c>
      <c r="L7" s="100">
        <f t="shared" si="0"/>
        <v>10</v>
      </c>
    </row>
    <row r="8" spans="1:12" ht="12.75">
      <c r="A8" s="80">
        <v>1</v>
      </c>
      <c r="B8" s="101"/>
      <c r="C8" s="102" t="s">
        <v>81</v>
      </c>
      <c r="D8" s="394" t="s">
        <v>82</v>
      </c>
      <c r="E8" s="394"/>
      <c r="F8" s="394"/>
      <c r="G8" s="104">
        <f aca="true" t="shared" si="1" ref="G8:L8">SUM(G9)</f>
        <v>29.999999999999996</v>
      </c>
      <c r="H8" s="104">
        <f t="shared" si="1"/>
        <v>28.000000000000004</v>
      </c>
      <c r="I8" s="104">
        <f t="shared" si="1"/>
        <v>31.5</v>
      </c>
      <c r="J8" s="104">
        <f t="shared" si="1"/>
        <v>0</v>
      </c>
      <c r="K8" s="104">
        <f t="shared" si="1"/>
        <v>0</v>
      </c>
      <c r="L8" s="104">
        <f t="shared" si="1"/>
        <v>0</v>
      </c>
    </row>
    <row r="9" spans="1:12" ht="12.75">
      <c r="A9" s="80">
        <f aca="true" t="shared" si="2" ref="A9:A40">1+A8</f>
        <v>2</v>
      </c>
      <c r="B9" s="101"/>
      <c r="C9" s="105"/>
      <c r="D9" s="106" t="s">
        <v>83</v>
      </c>
      <c r="E9" s="395" t="s">
        <v>84</v>
      </c>
      <c r="F9" s="395"/>
      <c r="G9" s="108">
        <f aca="true" t="shared" si="3" ref="G9:L9">SUM(G10:G24)</f>
        <v>29.999999999999996</v>
      </c>
      <c r="H9" s="108">
        <f t="shared" si="3"/>
        <v>28.000000000000004</v>
      </c>
      <c r="I9" s="108">
        <f t="shared" si="3"/>
        <v>31.5</v>
      </c>
      <c r="J9" s="108">
        <f t="shared" si="3"/>
        <v>0</v>
      </c>
      <c r="K9" s="108">
        <f t="shared" si="3"/>
        <v>0</v>
      </c>
      <c r="L9" s="108">
        <f t="shared" si="3"/>
        <v>0</v>
      </c>
    </row>
    <row r="10" spans="1:20" ht="12.75">
      <c r="A10" s="80">
        <f t="shared" si="2"/>
        <v>3</v>
      </c>
      <c r="B10" s="101">
        <v>111</v>
      </c>
      <c r="C10" s="105"/>
      <c r="D10" s="105"/>
      <c r="E10" s="105" t="s">
        <v>85</v>
      </c>
      <c r="F10" s="109" t="s">
        <v>86</v>
      </c>
      <c r="G10" s="110">
        <v>8.9</v>
      </c>
      <c r="H10" s="110">
        <v>16.5</v>
      </c>
      <c r="I10" s="110">
        <v>20.2</v>
      </c>
      <c r="J10" s="110"/>
      <c r="K10" s="110"/>
      <c r="L10" s="110"/>
      <c r="N10" s="388"/>
      <c r="O10" s="388"/>
      <c r="P10" s="388"/>
      <c r="Q10" s="388"/>
      <c r="R10" s="388"/>
      <c r="S10" s="388"/>
      <c r="T10" s="388"/>
    </row>
    <row r="11" spans="1:20" ht="12.75">
      <c r="A11" s="80">
        <f t="shared" si="2"/>
        <v>4</v>
      </c>
      <c r="B11" s="101">
        <v>111</v>
      </c>
      <c r="C11" s="105"/>
      <c r="D11" s="105"/>
      <c r="E11" s="105" t="s">
        <v>87</v>
      </c>
      <c r="F11" s="109" t="s">
        <v>88</v>
      </c>
      <c r="G11" s="110">
        <v>1.6</v>
      </c>
      <c r="H11" s="110">
        <v>0</v>
      </c>
      <c r="I11" s="110">
        <v>0</v>
      </c>
      <c r="J11" s="110"/>
      <c r="K11" s="110"/>
      <c r="L11" s="110"/>
      <c r="N11" s="388"/>
      <c r="O11" s="388"/>
      <c r="P11" s="388"/>
      <c r="Q11" s="388"/>
      <c r="R11" s="388"/>
      <c r="S11" s="388"/>
      <c r="T11" s="388"/>
    </row>
    <row r="12" spans="1:20" ht="12.75">
      <c r="A12" s="80">
        <f t="shared" si="2"/>
        <v>5</v>
      </c>
      <c r="B12" s="101">
        <v>111</v>
      </c>
      <c r="C12" s="105"/>
      <c r="D12" s="105"/>
      <c r="E12" s="105" t="s">
        <v>89</v>
      </c>
      <c r="F12" s="109" t="s">
        <v>90</v>
      </c>
      <c r="G12" s="110">
        <v>0.5</v>
      </c>
      <c r="H12" s="110">
        <v>0</v>
      </c>
      <c r="I12" s="110">
        <v>0</v>
      </c>
      <c r="J12" s="110"/>
      <c r="K12" s="110"/>
      <c r="L12" s="110"/>
      <c r="N12" s="388"/>
      <c r="O12" s="388"/>
      <c r="P12" s="388"/>
      <c r="Q12" s="388"/>
      <c r="R12" s="388"/>
      <c r="S12" s="388"/>
      <c r="T12" s="388"/>
    </row>
    <row r="13" spans="1:12" ht="12.75">
      <c r="A13" s="80">
        <f t="shared" si="2"/>
        <v>6</v>
      </c>
      <c r="B13" s="101">
        <v>111</v>
      </c>
      <c r="C13" s="105"/>
      <c r="D13" s="105"/>
      <c r="E13" s="105" t="s">
        <v>91</v>
      </c>
      <c r="F13" s="109" t="s">
        <v>92</v>
      </c>
      <c r="G13" s="110">
        <v>1</v>
      </c>
      <c r="H13" s="110">
        <v>1.6</v>
      </c>
      <c r="I13" s="110">
        <v>1.9</v>
      </c>
      <c r="J13" s="110"/>
      <c r="K13" s="110"/>
      <c r="L13" s="110"/>
    </row>
    <row r="14" spans="1:12" ht="12.75">
      <c r="A14" s="80">
        <f t="shared" si="2"/>
        <v>7</v>
      </c>
      <c r="B14" s="101">
        <v>111</v>
      </c>
      <c r="C14" s="105"/>
      <c r="D14" s="105"/>
      <c r="E14" s="105" t="s">
        <v>93</v>
      </c>
      <c r="F14" s="109" t="s">
        <v>94</v>
      </c>
      <c r="G14" s="110">
        <v>0.2</v>
      </c>
      <c r="H14" s="110">
        <v>0.2</v>
      </c>
      <c r="I14" s="110">
        <v>0.2</v>
      </c>
      <c r="J14" s="110"/>
      <c r="K14" s="110"/>
      <c r="L14" s="110"/>
    </row>
    <row r="15" spans="1:12" ht="12.75">
      <c r="A15" s="80">
        <f t="shared" si="2"/>
        <v>8</v>
      </c>
      <c r="B15" s="101">
        <v>111</v>
      </c>
      <c r="C15" s="105"/>
      <c r="D15" s="105"/>
      <c r="E15" s="105" t="s">
        <v>95</v>
      </c>
      <c r="F15" s="109" t="s">
        <v>96</v>
      </c>
      <c r="G15" s="110">
        <v>1.5</v>
      </c>
      <c r="H15" s="110">
        <v>2.1</v>
      </c>
      <c r="I15" s="110">
        <v>2.2</v>
      </c>
      <c r="J15" s="110"/>
      <c r="K15" s="110"/>
      <c r="L15" s="110"/>
    </row>
    <row r="16" spans="1:12" ht="12.75">
      <c r="A16" s="80">
        <f t="shared" si="2"/>
        <v>9</v>
      </c>
      <c r="B16" s="101">
        <v>111</v>
      </c>
      <c r="C16" s="105"/>
      <c r="D16" s="105"/>
      <c r="E16" s="105" t="s">
        <v>97</v>
      </c>
      <c r="F16" s="109" t="s">
        <v>98</v>
      </c>
      <c r="G16" s="110">
        <v>0.1</v>
      </c>
      <c r="H16" s="110">
        <v>0.1</v>
      </c>
      <c r="I16" s="110">
        <v>0.2</v>
      </c>
      <c r="J16" s="110"/>
      <c r="K16" s="110"/>
      <c r="L16" s="110"/>
    </row>
    <row r="17" spans="1:12" ht="12.75">
      <c r="A17" s="80">
        <f t="shared" si="2"/>
        <v>10</v>
      </c>
      <c r="B17" s="101">
        <v>111</v>
      </c>
      <c r="C17" s="105"/>
      <c r="D17" s="105"/>
      <c r="E17" s="105" t="s">
        <v>99</v>
      </c>
      <c r="F17" s="109" t="s">
        <v>100</v>
      </c>
      <c r="G17" s="110">
        <v>0.30000000000000004</v>
      </c>
      <c r="H17" s="110">
        <v>0.5</v>
      </c>
      <c r="I17" s="110">
        <v>0.8</v>
      </c>
      <c r="J17" s="110"/>
      <c r="K17" s="110"/>
      <c r="L17" s="110"/>
    </row>
    <row r="18" spans="1:12" ht="12.75">
      <c r="A18" s="80">
        <f t="shared" si="2"/>
        <v>11</v>
      </c>
      <c r="B18" s="101">
        <v>111</v>
      </c>
      <c r="C18" s="105"/>
      <c r="D18" s="105"/>
      <c r="E18" s="105" t="s">
        <v>101</v>
      </c>
      <c r="F18" s="109" t="s">
        <v>102</v>
      </c>
      <c r="G18" s="110">
        <v>0.2</v>
      </c>
      <c r="H18" s="110">
        <v>0.2</v>
      </c>
      <c r="I18" s="110">
        <v>0.2</v>
      </c>
      <c r="J18" s="110"/>
      <c r="K18" s="110"/>
      <c r="L18" s="110"/>
    </row>
    <row r="19" spans="1:12" ht="12.75">
      <c r="A19" s="80">
        <f t="shared" si="2"/>
        <v>12</v>
      </c>
      <c r="B19" s="101">
        <v>111</v>
      </c>
      <c r="C19" s="105"/>
      <c r="D19" s="105"/>
      <c r="E19" s="105" t="s">
        <v>103</v>
      </c>
      <c r="F19" s="109" t="s">
        <v>104</v>
      </c>
      <c r="G19" s="110">
        <v>0.5</v>
      </c>
      <c r="H19" s="110">
        <v>0.5</v>
      </c>
      <c r="I19" s="110">
        <v>0.6</v>
      </c>
      <c r="J19" s="110"/>
      <c r="K19" s="110"/>
      <c r="L19" s="110"/>
    </row>
    <row r="20" spans="1:12" ht="12.75">
      <c r="A20" s="80">
        <f t="shared" si="2"/>
        <v>13</v>
      </c>
      <c r="B20" s="101">
        <v>111</v>
      </c>
      <c r="C20" s="105"/>
      <c r="D20" s="105"/>
      <c r="E20" s="105" t="s">
        <v>105</v>
      </c>
      <c r="F20" s="109" t="s">
        <v>106</v>
      </c>
      <c r="G20" s="110">
        <v>0.2</v>
      </c>
      <c r="H20" s="110">
        <v>0.5</v>
      </c>
      <c r="I20" s="110">
        <v>0.5</v>
      </c>
      <c r="J20" s="110"/>
      <c r="K20" s="110"/>
      <c r="L20" s="110"/>
    </row>
    <row r="21" spans="1:12" ht="12.75">
      <c r="A21" s="80">
        <f t="shared" si="2"/>
        <v>14</v>
      </c>
      <c r="B21" s="101">
        <v>111</v>
      </c>
      <c r="C21" s="105"/>
      <c r="D21" s="105"/>
      <c r="E21" s="105" t="s">
        <v>107</v>
      </c>
      <c r="F21" s="109" t="s">
        <v>108</v>
      </c>
      <c r="G21" s="110">
        <v>0.5</v>
      </c>
      <c r="H21" s="110">
        <v>0.2</v>
      </c>
      <c r="I21" s="110">
        <v>0.3</v>
      </c>
      <c r="J21" s="110"/>
      <c r="K21" s="110"/>
      <c r="L21" s="110"/>
    </row>
    <row r="22" spans="1:12" ht="12.75">
      <c r="A22" s="80">
        <f t="shared" si="2"/>
        <v>15</v>
      </c>
      <c r="B22" s="101">
        <v>111</v>
      </c>
      <c r="C22" s="105"/>
      <c r="D22" s="105"/>
      <c r="E22" s="105" t="s">
        <v>109</v>
      </c>
      <c r="F22" s="109" t="s">
        <v>110</v>
      </c>
      <c r="G22" s="110">
        <v>0.1</v>
      </c>
      <c r="H22" s="110">
        <v>0.5</v>
      </c>
      <c r="I22" s="110">
        <v>0.5</v>
      </c>
      <c r="J22" s="110"/>
      <c r="K22" s="110"/>
      <c r="L22" s="110"/>
    </row>
    <row r="23" spans="1:12" ht="12.75">
      <c r="A23" s="80">
        <f t="shared" si="2"/>
        <v>16</v>
      </c>
      <c r="B23" s="101"/>
      <c r="C23" s="105"/>
      <c r="D23" s="105"/>
      <c r="E23" s="105" t="s">
        <v>111</v>
      </c>
      <c r="F23" s="109" t="s">
        <v>112</v>
      </c>
      <c r="G23" s="110">
        <v>3.9</v>
      </c>
      <c r="H23" s="110">
        <v>2.1</v>
      </c>
      <c r="I23" s="110">
        <v>1.8</v>
      </c>
      <c r="J23" s="110"/>
      <c r="K23" s="110"/>
      <c r="L23" s="110"/>
    </row>
    <row r="24" spans="1:12" ht="12.75">
      <c r="A24" s="80">
        <f t="shared" si="2"/>
        <v>17</v>
      </c>
      <c r="B24" s="101">
        <v>111</v>
      </c>
      <c r="C24" s="105"/>
      <c r="D24" s="105"/>
      <c r="E24" s="105" t="s">
        <v>113</v>
      </c>
      <c r="F24" s="109" t="s">
        <v>114</v>
      </c>
      <c r="G24" s="110">
        <v>10.5</v>
      </c>
      <c r="H24" s="110">
        <v>3</v>
      </c>
      <c r="I24" s="110">
        <v>2.1</v>
      </c>
      <c r="J24" s="110"/>
      <c r="K24" s="110"/>
      <c r="L24" s="110"/>
    </row>
    <row r="25" spans="1:12" ht="12.75">
      <c r="A25" s="80">
        <f t="shared" si="2"/>
        <v>18</v>
      </c>
      <c r="B25" s="101"/>
      <c r="C25" s="102" t="s">
        <v>115</v>
      </c>
      <c r="D25" s="392" t="s">
        <v>116</v>
      </c>
      <c r="E25" s="392"/>
      <c r="F25" s="392"/>
      <c r="G25" s="104">
        <f aca="true" t="shared" si="4" ref="G25:L25">SUM(G26)</f>
        <v>15.5</v>
      </c>
      <c r="H25" s="104">
        <f t="shared" si="4"/>
        <v>0</v>
      </c>
      <c r="I25" s="104">
        <f t="shared" si="4"/>
        <v>0</v>
      </c>
      <c r="J25" s="104">
        <f t="shared" si="4"/>
        <v>0</v>
      </c>
      <c r="K25" s="104">
        <f t="shared" si="4"/>
        <v>0</v>
      </c>
      <c r="L25" s="104">
        <f t="shared" si="4"/>
        <v>0</v>
      </c>
    </row>
    <row r="26" spans="1:12" ht="12.75">
      <c r="A26" s="80">
        <f t="shared" si="2"/>
        <v>19</v>
      </c>
      <c r="B26" s="101"/>
      <c r="C26" s="105"/>
      <c r="D26" s="106" t="s">
        <v>117</v>
      </c>
      <c r="E26" s="393" t="s">
        <v>118</v>
      </c>
      <c r="F26" s="393"/>
      <c r="G26" s="108">
        <f aca="true" t="shared" si="5" ref="G26:L26">SUM(G27:G28)</f>
        <v>15.5</v>
      </c>
      <c r="H26" s="108">
        <f t="shared" si="5"/>
        <v>0</v>
      </c>
      <c r="I26" s="108">
        <f t="shared" si="5"/>
        <v>0</v>
      </c>
      <c r="J26" s="108">
        <f t="shared" si="5"/>
        <v>0</v>
      </c>
      <c r="K26" s="108">
        <f t="shared" si="5"/>
        <v>0</v>
      </c>
      <c r="L26" s="108">
        <f t="shared" si="5"/>
        <v>0</v>
      </c>
    </row>
    <row r="27" spans="1:12" ht="12.75">
      <c r="A27" s="80">
        <f t="shared" si="2"/>
        <v>20</v>
      </c>
      <c r="B27" s="112">
        <v>41</v>
      </c>
      <c r="C27" s="113"/>
      <c r="D27" s="113"/>
      <c r="E27" s="114" t="s">
        <v>119</v>
      </c>
      <c r="F27" s="115" t="s">
        <v>120</v>
      </c>
      <c r="G27" s="116">
        <v>3</v>
      </c>
      <c r="H27" s="116">
        <v>0</v>
      </c>
      <c r="I27" s="116">
        <v>0</v>
      </c>
      <c r="J27" s="117"/>
      <c r="K27" s="117"/>
      <c r="L27" s="117"/>
    </row>
    <row r="28" spans="1:12" ht="12.75">
      <c r="A28" s="80">
        <f t="shared" si="2"/>
        <v>21</v>
      </c>
      <c r="B28" s="101">
        <v>41</v>
      </c>
      <c r="C28" s="105"/>
      <c r="D28" s="105"/>
      <c r="E28" s="118">
        <v>637004</v>
      </c>
      <c r="F28" s="118" t="s">
        <v>121</v>
      </c>
      <c r="G28" s="116">
        <v>12.5</v>
      </c>
      <c r="H28" s="116">
        <v>0</v>
      </c>
      <c r="I28" s="116">
        <v>0</v>
      </c>
      <c r="J28" s="110"/>
      <c r="K28" s="110"/>
      <c r="L28" s="110"/>
    </row>
    <row r="29" spans="1:12" ht="12.75">
      <c r="A29" s="80">
        <f t="shared" si="2"/>
        <v>22</v>
      </c>
      <c r="B29" s="101"/>
      <c r="C29" s="102" t="s">
        <v>122</v>
      </c>
      <c r="D29" s="394" t="s">
        <v>123</v>
      </c>
      <c r="E29" s="394"/>
      <c r="F29" s="394"/>
      <c r="G29" s="104">
        <f aca="true" t="shared" si="6" ref="G29:L30">SUM(G30)</f>
        <v>88</v>
      </c>
      <c r="H29" s="104">
        <f t="shared" si="6"/>
        <v>58</v>
      </c>
      <c r="I29" s="104">
        <f t="shared" si="6"/>
        <v>34.2</v>
      </c>
      <c r="J29" s="104">
        <f t="shared" si="6"/>
        <v>0</v>
      </c>
      <c r="K29" s="104">
        <f t="shared" si="6"/>
        <v>0</v>
      </c>
      <c r="L29" s="104">
        <f t="shared" si="6"/>
        <v>0</v>
      </c>
    </row>
    <row r="30" spans="1:12" ht="12.75">
      <c r="A30" s="80">
        <f t="shared" si="2"/>
        <v>23</v>
      </c>
      <c r="B30" s="101"/>
      <c r="C30" s="105"/>
      <c r="D30" s="106" t="s">
        <v>124</v>
      </c>
      <c r="E30" s="395" t="s">
        <v>125</v>
      </c>
      <c r="F30" s="395"/>
      <c r="G30" s="108">
        <f t="shared" si="6"/>
        <v>88</v>
      </c>
      <c r="H30" s="108">
        <f t="shared" si="6"/>
        <v>58</v>
      </c>
      <c r="I30" s="108">
        <f t="shared" si="6"/>
        <v>34.2</v>
      </c>
      <c r="J30" s="108">
        <f t="shared" si="6"/>
        <v>0</v>
      </c>
      <c r="K30" s="108">
        <f t="shared" si="6"/>
        <v>0</v>
      </c>
      <c r="L30" s="108">
        <f t="shared" si="6"/>
        <v>0</v>
      </c>
    </row>
    <row r="31" spans="1:12" ht="12.75">
      <c r="A31" s="80">
        <f t="shared" si="2"/>
        <v>24</v>
      </c>
      <c r="B31" s="101"/>
      <c r="C31" s="105"/>
      <c r="D31" s="105"/>
      <c r="E31" s="397" t="s">
        <v>126</v>
      </c>
      <c r="F31" s="397"/>
      <c r="G31" s="120">
        <f aca="true" t="shared" si="7" ref="G31:L31">SUM(G32:G36)</f>
        <v>88</v>
      </c>
      <c r="H31" s="120">
        <f t="shared" si="7"/>
        <v>58</v>
      </c>
      <c r="I31" s="120">
        <f t="shared" si="7"/>
        <v>34.2</v>
      </c>
      <c r="J31" s="120">
        <f t="shared" si="7"/>
        <v>0</v>
      </c>
      <c r="K31" s="120">
        <f t="shared" si="7"/>
        <v>0</v>
      </c>
      <c r="L31" s="120">
        <f t="shared" si="7"/>
        <v>0</v>
      </c>
    </row>
    <row r="32" spans="1:12" ht="12.75">
      <c r="A32" s="80">
        <f t="shared" si="2"/>
        <v>25</v>
      </c>
      <c r="B32" s="101">
        <v>1161</v>
      </c>
      <c r="C32" s="105"/>
      <c r="D32" s="105"/>
      <c r="E32" s="105" t="s">
        <v>127</v>
      </c>
      <c r="F32" s="109" t="s">
        <v>128</v>
      </c>
      <c r="G32" s="110">
        <v>10.2</v>
      </c>
      <c r="H32" s="110">
        <v>1.2</v>
      </c>
      <c r="I32" s="110">
        <v>0</v>
      </c>
      <c r="J32" s="110"/>
      <c r="K32" s="110"/>
      <c r="L32" s="110"/>
    </row>
    <row r="33" spans="1:20" ht="12.75">
      <c r="A33" s="80">
        <f t="shared" si="2"/>
        <v>26</v>
      </c>
      <c r="B33" s="101">
        <v>1161</v>
      </c>
      <c r="C33" s="105"/>
      <c r="D33" s="105"/>
      <c r="E33" s="105" t="s">
        <v>129</v>
      </c>
      <c r="F33" s="109" t="s">
        <v>130</v>
      </c>
      <c r="G33" s="110">
        <v>4.1</v>
      </c>
      <c r="H33" s="110">
        <v>4.1</v>
      </c>
      <c r="I33" s="110">
        <v>0</v>
      </c>
      <c r="J33" s="110"/>
      <c r="K33" s="110"/>
      <c r="L33" s="110"/>
      <c r="N33" s="388"/>
      <c r="O33" s="388"/>
      <c r="P33" s="388"/>
      <c r="Q33" s="388"/>
      <c r="R33" s="388"/>
      <c r="S33" s="388"/>
      <c r="T33" s="388"/>
    </row>
    <row r="34" spans="1:20" ht="12.75">
      <c r="A34" s="80">
        <f t="shared" si="2"/>
        <v>27</v>
      </c>
      <c r="B34" s="101">
        <v>1161</v>
      </c>
      <c r="C34" s="105"/>
      <c r="D34" s="105"/>
      <c r="E34" s="105" t="s">
        <v>131</v>
      </c>
      <c r="F34" s="109" t="s">
        <v>132</v>
      </c>
      <c r="G34" s="110">
        <v>60.8</v>
      </c>
      <c r="H34" s="110">
        <v>50</v>
      </c>
      <c r="I34" s="110">
        <v>34.2</v>
      </c>
      <c r="J34" s="110"/>
      <c r="K34" s="110"/>
      <c r="L34" s="110"/>
      <c r="N34" s="388"/>
      <c r="O34" s="388"/>
      <c r="P34" s="388"/>
      <c r="Q34" s="388"/>
      <c r="R34" s="388"/>
      <c r="S34" s="388"/>
      <c r="T34" s="388"/>
    </row>
    <row r="35" spans="1:20" ht="12.75">
      <c r="A35" s="80">
        <f t="shared" si="2"/>
        <v>28</v>
      </c>
      <c r="B35" s="101">
        <v>1161</v>
      </c>
      <c r="C35" s="105"/>
      <c r="D35" s="105"/>
      <c r="E35" s="105" t="s">
        <v>129</v>
      </c>
      <c r="F35" s="109" t="s">
        <v>133</v>
      </c>
      <c r="G35" s="110">
        <v>2.7</v>
      </c>
      <c r="H35" s="110">
        <v>2.7</v>
      </c>
      <c r="I35" s="110">
        <v>0</v>
      </c>
      <c r="J35" s="110"/>
      <c r="K35" s="110"/>
      <c r="L35" s="110"/>
      <c r="N35" s="388"/>
      <c r="O35" s="388"/>
      <c r="P35" s="388"/>
      <c r="Q35" s="388"/>
      <c r="R35" s="388"/>
      <c r="S35" s="388"/>
      <c r="T35" s="388"/>
    </row>
    <row r="36" spans="1:12" ht="12.75">
      <c r="A36" s="80">
        <f t="shared" si="2"/>
        <v>29</v>
      </c>
      <c r="B36" s="101">
        <v>1161</v>
      </c>
      <c r="C36" s="105"/>
      <c r="D36" s="105"/>
      <c r="E36" s="105" t="s">
        <v>129</v>
      </c>
      <c r="F36" s="109" t="s">
        <v>134</v>
      </c>
      <c r="G36" s="110">
        <v>10.2</v>
      </c>
      <c r="H36" s="110">
        <v>0</v>
      </c>
      <c r="I36" s="110">
        <v>0</v>
      </c>
      <c r="J36" s="110"/>
      <c r="K36" s="110"/>
      <c r="L36" s="110"/>
    </row>
    <row r="37" spans="1:12" ht="12.75">
      <c r="A37" s="80">
        <f t="shared" si="2"/>
        <v>30</v>
      </c>
      <c r="B37" s="101"/>
      <c r="C37" s="122" t="s">
        <v>135</v>
      </c>
      <c r="D37" s="398" t="s">
        <v>136</v>
      </c>
      <c r="E37" s="398"/>
      <c r="F37" s="398"/>
      <c r="G37" s="123">
        <f aca="true" t="shared" si="8" ref="G37:L37">SUM(G38)</f>
        <v>38.8</v>
      </c>
      <c r="H37" s="123">
        <f t="shared" si="8"/>
        <v>38.5</v>
      </c>
      <c r="I37" s="123">
        <f t="shared" si="8"/>
        <v>36</v>
      </c>
      <c r="J37" s="123">
        <f t="shared" si="8"/>
        <v>0</v>
      </c>
      <c r="K37" s="123">
        <f t="shared" si="8"/>
        <v>0</v>
      </c>
      <c r="L37" s="123">
        <f t="shared" si="8"/>
        <v>0</v>
      </c>
    </row>
    <row r="38" spans="1:12" ht="12.75" customHeight="1">
      <c r="A38" s="80">
        <f t="shared" si="2"/>
        <v>31</v>
      </c>
      <c r="B38" s="101"/>
      <c r="C38" s="105"/>
      <c r="D38" s="106" t="s">
        <v>137</v>
      </c>
      <c r="E38" s="395" t="s">
        <v>138</v>
      </c>
      <c r="F38" s="395"/>
      <c r="G38" s="108">
        <f aca="true" t="shared" si="9" ref="G38:L38">SUM(G39:G46)</f>
        <v>38.8</v>
      </c>
      <c r="H38" s="108">
        <f t="shared" si="9"/>
        <v>38.5</v>
      </c>
      <c r="I38" s="108">
        <f t="shared" si="9"/>
        <v>36</v>
      </c>
      <c r="J38" s="108">
        <f t="shared" si="9"/>
        <v>0</v>
      </c>
      <c r="K38" s="108">
        <f t="shared" si="9"/>
        <v>0</v>
      </c>
      <c r="L38" s="108">
        <f t="shared" si="9"/>
        <v>0</v>
      </c>
    </row>
    <row r="39" spans="1:12" ht="12.75">
      <c r="A39" s="80">
        <f t="shared" si="2"/>
        <v>32</v>
      </c>
      <c r="B39" s="112">
        <v>41</v>
      </c>
      <c r="C39" s="113"/>
      <c r="D39" s="113"/>
      <c r="E39" s="113" t="s">
        <v>139</v>
      </c>
      <c r="F39" s="124" t="s">
        <v>140</v>
      </c>
      <c r="G39" s="117">
        <v>0.8</v>
      </c>
      <c r="H39" s="110">
        <v>1</v>
      </c>
      <c r="I39" s="110">
        <v>1</v>
      </c>
      <c r="J39" s="117"/>
      <c r="K39" s="117"/>
      <c r="L39" s="117"/>
    </row>
    <row r="40" spans="1:12" ht="12.75">
      <c r="A40" s="80">
        <f t="shared" si="2"/>
        <v>33</v>
      </c>
      <c r="B40" s="112">
        <v>41</v>
      </c>
      <c r="C40" s="113"/>
      <c r="D40" s="113"/>
      <c r="E40" s="113" t="s">
        <v>141</v>
      </c>
      <c r="F40" s="124" t="s">
        <v>142</v>
      </c>
      <c r="G40" s="117">
        <v>1</v>
      </c>
      <c r="H40" s="110">
        <v>1</v>
      </c>
      <c r="I40" s="110">
        <v>1</v>
      </c>
      <c r="J40" s="117"/>
      <c r="K40" s="117"/>
      <c r="L40" s="117"/>
    </row>
    <row r="41" spans="1:20" s="127" customFormat="1" ht="12.75">
      <c r="A41" s="125">
        <f aca="true" t="shared" si="10" ref="A41:A68">1+A40</f>
        <v>34</v>
      </c>
      <c r="B41" s="112">
        <v>41</v>
      </c>
      <c r="C41" s="113"/>
      <c r="D41" s="113"/>
      <c r="E41" s="113" t="s">
        <v>143</v>
      </c>
      <c r="F41" s="124" t="s">
        <v>144</v>
      </c>
      <c r="G41" s="117">
        <v>20.5</v>
      </c>
      <c r="H41" s="117">
        <v>20</v>
      </c>
      <c r="I41" s="126">
        <v>10</v>
      </c>
      <c r="J41" s="117"/>
      <c r="K41" s="117"/>
      <c r="L41" s="117"/>
      <c r="N41" s="388"/>
      <c r="O41" s="388"/>
      <c r="P41" s="388"/>
      <c r="Q41" s="388"/>
      <c r="R41" s="388"/>
      <c r="S41" s="388"/>
      <c r="T41" s="388"/>
    </row>
    <row r="42" spans="1:20" ht="12.75">
      <c r="A42" s="80">
        <f t="shared" si="10"/>
        <v>35</v>
      </c>
      <c r="B42" s="101">
        <v>41</v>
      </c>
      <c r="C42" s="105"/>
      <c r="D42" s="105"/>
      <c r="E42" s="105" t="s">
        <v>143</v>
      </c>
      <c r="F42" s="109" t="s">
        <v>145</v>
      </c>
      <c r="G42" s="110">
        <v>0.2</v>
      </c>
      <c r="H42" s="110">
        <v>0</v>
      </c>
      <c r="I42" s="110">
        <v>2</v>
      </c>
      <c r="J42" s="110"/>
      <c r="K42" s="110"/>
      <c r="L42" s="110"/>
      <c r="N42" s="388"/>
      <c r="O42" s="388"/>
      <c r="P42" s="388"/>
      <c r="Q42" s="388"/>
      <c r="R42" s="388"/>
      <c r="S42" s="388"/>
      <c r="T42" s="388"/>
    </row>
    <row r="43" spans="1:20" ht="12.75">
      <c r="A43" s="80">
        <f t="shared" si="10"/>
        <v>36</v>
      </c>
      <c r="B43" s="101">
        <v>41</v>
      </c>
      <c r="C43" s="105"/>
      <c r="D43" s="105"/>
      <c r="E43" s="105" t="s">
        <v>146</v>
      </c>
      <c r="F43" s="109" t="s">
        <v>147</v>
      </c>
      <c r="G43" s="110">
        <v>0.3</v>
      </c>
      <c r="H43" s="110">
        <v>0.5</v>
      </c>
      <c r="I43" s="110">
        <v>1</v>
      </c>
      <c r="J43" s="110"/>
      <c r="K43" s="110"/>
      <c r="L43" s="110"/>
      <c r="N43" s="388"/>
      <c r="O43" s="388"/>
      <c r="P43" s="388"/>
      <c r="Q43" s="388"/>
      <c r="R43" s="388"/>
      <c r="S43" s="388"/>
      <c r="T43" s="388"/>
    </row>
    <row r="44" spans="1:12" ht="12.75">
      <c r="A44" s="80">
        <f t="shared" si="10"/>
        <v>37</v>
      </c>
      <c r="B44" s="101">
        <v>41</v>
      </c>
      <c r="C44" s="105"/>
      <c r="D44" s="105"/>
      <c r="E44" s="105" t="s">
        <v>143</v>
      </c>
      <c r="F44" s="109" t="s">
        <v>148</v>
      </c>
      <c r="G44" s="110">
        <v>8</v>
      </c>
      <c r="H44" s="110">
        <v>8</v>
      </c>
      <c r="I44" s="110">
        <v>9</v>
      </c>
      <c r="J44" s="110"/>
      <c r="K44" s="110"/>
      <c r="L44" s="110"/>
    </row>
    <row r="45" spans="1:12" ht="12.75">
      <c r="A45" s="80">
        <f t="shared" si="10"/>
        <v>38</v>
      </c>
      <c r="B45" s="101">
        <v>41</v>
      </c>
      <c r="C45" s="105"/>
      <c r="D45" s="105"/>
      <c r="E45" s="105" t="s">
        <v>149</v>
      </c>
      <c r="F45" s="109" t="s">
        <v>150</v>
      </c>
      <c r="G45" s="110">
        <v>2</v>
      </c>
      <c r="H45" s="110">
        <v>2</v>
      </c>
      <c r="I45" s="110">
        <v>2</v>
      </c>
      <c r="J45" s="110"/>
      <c r="K45" s="110"/>
      <c r="L45" s="110"/>
    </row>
    <row r="46" spans="1:12" ht="12.75">
      <c r="A46" s="80">
        <f t="shared" si="10"/>
        <v>39</v>
      </c>
      <c r="B46" s="128">
        <v>41</v>
      </c>
      <c r="C46" s="129"/>
      <c r="D46" s="129"/>
      <c r="E46" s="129" t="s">
        <v>143</v>
      </c>
      <c r="F46" s="130" t="s">
        <v>151</v>
      </c>
      <c r="G46" s="110">
        <v>6</v>
      </c>
      <c r="H46" s="110">
        <v>6</v>
      </c>
      <c r="I46" s="110">
        <v>10</v>
      </c>
      <c r="J46" s="110"/>
      <c r="K46" s="110"/>
      <c r="L46" s="110"/>
    </row>
    <row r="47" spans="1:12" ht="12.75">
      <c r="A47" s="80">
        <f t="shared" si="10"/>
        <v>40</v>
      </c>
      <c r="B47" s="101"/>
      <c r="C47" s="131" t="s">
        <v>135</v>
      </c>
      <c r="D47" s="391" t="s">
        <v>136</v>
      </c>
      <c r="E47" s="391"/>
      <c r="F47" s="391"/>
      <c r="G47" s="104">
        <f aca="true" t="shared" si="11" ref="G47:L47">SUM(G48)</f>
        <v>3.4</v>
      </c>
      <c r="H47" s="104">
        <f t="shared" si="11"/>
        <v>74.60000000000001</v>
      </c>
      <c r="I47" s="104">
        <f t="shared" si="11"/>
        <v>49.2</v>
      </c>
      <c r="J47" s="104">
        <f t="shared" si="11"/>
        <v>119</v>
      </c>
      <c r="K47" s="104">
        <f t="shared" si="11"/>
        <v>54</v>
      </c>
      <c r="L47" s="104">
        <f t="shared" si="11"/>
        <v>10</v>
      </c>
    </row>
    <row r="48" spans="1:12" ht="12.75">
      <c r="A48" s="80">
        <f t="shared" si="10"/>
        <v>41</v>
      </c>
      <c r="B48" s="101"/>
      <c r="C48" s="132"/>
      <c r="D48" s="133" t="s">
        <v>137</v>
      </c>
      <c r="E48" s="396" t="s">
        <v>152</v>
      </c>
      <c r="F48" s="396"/>
      <c r="G48" s="108">
        <f aca="true" t="shared" si="12" ref="G48:L48">SUM(G49:G68)</f>
        <v>3.4</v>
      </c>
      <c r="H48" s="108">
        <f t="shared" si="12"/>
        <v>74.60000000000001</v>
      </c>
      <c r="I48" s="108">
        <f t="shared" si="12"/>
        <v>49.2</v>
      </c>
      <c r="J48" s="108">
        <f t="shared" si="12"/>
        <v>119</v>
      </c>
      <c r="K48" s="108">
        <f t="shared" si="12"/>
        <v>54</v>
      </c>
      <c r="L48" s="108">
        <f t="shared" si="12"/>
        <v>10</v>
      </c>
    </row>
    <row r="49" spans="1:20" ht="12.75">
      <c r="A49" s="80">
        <f t="shared" si="10"/>
        <v>42</v>
      </c>
      <c r="B49" s="101">
        <v>1151</v>
      </c>
      <c r="C49" s="132"/>
      <c r="D49" s="101"/>
      <c r="E49" s="101">
        <v>717002</v>
      </c>
      <c r="F49" s="81" t="s">
        <v>153</v>
      </c>
      <c r="G49" s="110">
        <v>0</v>
      </c>
      <c r="H49" s="110">
        <v>0</v>
      </c>
      <c r="I49" s="110">
        <v>0</v>
      </c>
      <c r="J49" s="110">
        <v>119</v>
      </c>
      <c r="K49" s="110">
        <v>54</v>
      </c>
      <c r="L49" s="110">
        <v>10</v>
      </c>
      <c r="N49" s="388"/>
      <c r="O49" s="388"/>
      <c r="P49" s="388"/>
      <c r="Q49" s="388"/>
      <c r="R49" s="388"/>
      <c r="S49" s="388"/>
      <c r="T49" s="388"/>
    </row>
    <row r="50" spans="1:20" ht="12.75">
      <c r="A50" s="80">
        <f t="shared" si="10"/>
        <v>43</v>
      </c>
      <c r="B50" s="132">
        <v>41</v>
      </c>
      <c r="C50" s="101"/>
      <c r="D50" s="101"/>
      <c r="E50" s="101">
        <v>717002</v>
      </c>
      <c r="F50" s="124" t="s">
        <v>153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N50" s="388"/>
      <c r="O50" s="388"/>
      <c r="P50" s="388"/>
      <c r="Q50" s="388"/>
      <c r="R50" s="388"/>
      <c r="S50" s="388"/>
      <c r="T50" s="388"/>
    </row>
    <row r="51" spans="1:20" ht="12.75">
      <c r="A51" s="80">
        <f t="shared" si="10"/>
        <v>44</v>
      </c>
      <c r="B51" s="132">
        <v>1151</v>
      </c>
      <c r="C51" s="101"/>
      <c r="D51" s="101"/>
      <c r="E51" s="101">
        <v>611</v>
      </c>
      <c r="F51" s="124" t="s">
        <v>86</v>
      </c>
      <c r="G51" s="110">
        <v>0</v>
      </c>
      <c r="H51" s="110">
        <v>24.8</v>
      </c>
      <c r="I51" s="110">
        <v>15.2</v>
      </c>
      <c r="J51" s="110"/>
      <c r="K51" s="110"/>
      <c r="L51" s="110"/>
      <c r="N51" s="388"/>
      <c r="O51" s="388"/>
      <c r="P51" s="388"/>
      <c r="Q51" s="388"/>
      <c r="R51" s="388"/>
      <c r="S51" s="388"/>
      <c r="T51" s="388"/>
    </row>
    <row r="52" spans="1:12" ht="12.75">
      <c r="A52" s="80">
        <f t="shared" si="10"/>
        <v>45</v>
      </c>
      <c r="B52" s="132">
        <v>41</v>
      </c>
      <c r="C52" s="101"/>
      <c r="D52" s="101"/>
      <c r="E52" s="101">
        <v>611</v>
      </c>
      <c r="F52" s="124" t="s">
        <v>86</v>
      </c>
      <c r="G52" s="110">
        <v>0</v>
      </c>
      <c r="H52" s="110">
        <v>0.9</v>
      </c>
      <c r="I52" s="110">
        <v>0.7</v>
      </c>
      <c r="J52" s="110"/>
      <c r="K52" s="110"/>
      <c r="L52" s="110"/>
    </row>
    <row r="53" spans="1:12" ht="12.75">
      <c r="A53" s="80">
        <f t="shared" si="10"/>
        <v>46</v>
      </c>
      <c r="B53" s="132">
        <v>1151</v>
      </c>
      <c r="C53" s="101"/>
      <c r="D53" s="101"/>
      <c r="E53" s="101">
        <v>620</v>
      </c>
      <c r="F53" s="124" t="s">
        <v>154</v>
      </c>
      <c r="G53" s="110">
        <v>0</v>
      </c>
      <c r="H53" s="110">
        <v>9.9</v>
      </c>
      <c r="I53" s="110">
        <v>4.7</v>
      </c>
      <c r="J53" s="110"/>
      <c r="K53" s="110"/>
      <c r="L53" s="110"/>
    </row>
    <row r="54" spans="1:12" ht="12.75">
      <c r="A54" s="80">
        <f t="shared" si="10"/>
        <v>47</v>
      </c>
      <c r="B54" s="132">
        <v>41</v>
      </c>
      <c r="C54" s="101"/>
      <c r="D54" s="101"/>
      <c r="E54" s="101">
        <v>620</v>
      </c>
      <c r="F54" s="124" t="s">
        <v>154</v>
      </c>
      <c r="G54" s="110">
        <v>0</v>
      </c>
      <c r="H54" s="110">
        <v>0.4</v>
      </c>
      <c r="I54" s="110">
        <v>0.2</v>
      </c>
      <c r="J54" s="110"/>
      <c r="K54" s="110"/>
      <c r="L54" s="110"/>
    </row>
    <row r="55" spans="1:12" ht="12.75">
      <c r="A55" s="80">
        <f t="shared" si="10"/>
        <v>48</v>
      </c>
      <c r="B55" s="132">
        <v>1151</v>
      </c>
      <c r="C55" s="101"/>
      <c r="D55" s="101"/>
      <c r="E55" s="101">
        <v>631002</v>
      </c>
      <c r="F55" s="124" t="s">
        <v>155</v>
      </c>
      <c r="G55" s="110">
        <v>0</v>
      </c>
      <c r="H55" s="110">
        <v>0.1</v>
      </c>
      <c r="I55" s="110">
        <v>1</v>
      </c>
      <c r="J55" s="110"/>
      <c r="K55" s="110"/>
      <c r="L55" s="110"/>
    </row>
    <row r="56" spans="1:12" ht="12.75">
      <c r="A56" s="80">
        <f t="shared" si="10"/>
        <v>49</v>
      </c>
      <c r="B56" s="132">
        <v>41</v>
      </c>
      <c r="C56" s="101"/>
      <c r="D56" s="101"/>
      <c r="E56" s="101">
        <v>631002</v>
      </c>
      <c r="F56" s="124" t="s">
        <v>155</v>
      </c>
      <c r="G56" s="110">
        <v>0</v>
      </c>
      <c r="H56" s="110">
        <v>0</v>
      </c>
      <c r="I56" s="110">
        <v>0.1</v>
      </c>
      <c r="J56" s="110"/>
      <c r="K56" s="110"/>
      <c r="L56" s="110"/>
    </row>
    <row r="57" spans="1:12" ht="12.75">
      <c r="A57" s="80">
        <f t="shared" si="10"/>
        <v>50</v>
      </c>
      <c r="B57" s="132">
        <v>1151</v>
      </c>
      <c r="C57" s="101"/>
      <c r="D57" s="101"/>
      <c r="E57" s="101">
        <v>632001</v>
      </c>
      <c r="F57" s="124" t="s">
        <v>156</v>
      </c>
      <c r="G57" s="110">
        <v>0</v>
      </c>
      <c r="H57" s="110">
        <v>1.3</v>
      </c>
      <c r="I57" s="110">
        <v>0</v>
      </c>
      <c r="J57" s="110"/>
      <c r="K57" s="110"/>
      <c r="L57" s="110"/>
    </row>
    <row r="58" spans="1:12" ht="12.75">
      <c r="A58" s="80">
        <f t="shared" si="10"/>
        <v>51</v>
      </c>
      <c r="B58" s="132">
        <v>41</v>
      </c>
      <c r="C58" s="101"/>
      <c r="D58" s="101"/>
      <c r="E58" s="101">
        <v>632001</v>
      </c>
      <c r="F58" s="124" t="s">
        <v>156</v>
      </c>
      <c r="G58" s="110">
        <v>0</v>
      </c>
      <c r="H58" s="110">
        <v>0.1</v>
      </c>
      <c r="I58" s="110">
        <v>0</v>
      </c>
      <c r="J58" s="110"/>
      <c r="K58" s="110"/>
      <c r="L58" s="110"/>
    </row>
    <row r="59" spans="1:12" ht="12.75">
      <c r="A59" s="80">
        <f t="shared" si="10"/>
        <v>52</v>
      </c>
      <c r="B59" s="132">
        <v>1151</v>
      </c>
      <c r="C59" s="101"/>
      <c r="D59" s="101"/>
      <c r="E59" s="101">
        <v>633001</v>
      </c>
      <c r="F59" s="124" t="s">
        <v>157</v>
      </c>
      <c r="G59" s="110">
        <v>0</v>
      </c>
      <c r="H59" s="110">
        <v>5.2</v>
      </c>
      <c r="I59" s="110">
        <v>0</v>
      </c>
      <c r="J59" s="110"/>
      <c r="K59" s="110"/>
      <c r="L59" s="110"/>
    </row>
    <row r="60" spans="1:12" ht="12.75">
      <c r="A60" s="80">
        <f t="shared" si="10"/>
        <v>53</v>
      </c>
      <c r="B60" s="132">
        <v>41</v>
      </c>
      <c r="C60" s="101"/>
      <c r="D60" s="101"/>
      <c r="E60" s="101">
        <v>633001</v>
      </c>
      <c r="F60" s="124" t="s">
        <v>157</v>
      </c>
      <c r="G60" s="110">
        <v>0</v>
      </c>
      <c r="H60" s="110">
        <v>0.3</v>
      </c>
      <c r="I60" s="110">
        <v>0</v>
      </c>
      <c r="J60" s="110"/>
      <c r="K60" s="110"/>
      <c r="L60" s="110"/>
    </row>
    <row r="61" spans="1:12" ht="12.75">
      <c r="A61" s="80">
        <f t="shared" si="10"/>
        <v>54</v>
      </c>
      <c r="B61" s="132">
        <v>1151</v>
      </c>
      <c r="C61" s="101"/>
      <c r="D61" s="101"/>
      <c r="E61" s="101">
        <v>633002</v>
      </c>
      <c r="F61" s="124" t="s">
        <v>158</v>
      </c>
      <c r="G61" s="110">
        <v>0</v>
      </c>
      <c r="H61" s="110">
        <v>0</v>
      </c>
      <c r="I61" s="110">
        <v>0</v>
      </c>
      <c r="J61" s="110"/>
      <c r="K61" s="110"/>
      <c r="L61" s="110"/>
    </row>
    <row r="62" spans="1:12" ht="12.75">
      <c r="A62" s="80">
        <f t="shared" si="10"/>
        <v>55</v>
      </c>
      <c r="B62" s="132">
        <v>41</v>
      </c>
      <c r="C62" s="101"/>
      <c r="D62" s="101"/>
      <c r="E62" s="101">
        <v>633002</v>
      </c>
      <c r="F62" s="124" t="s">
        <v>158</v>
      </c>
      <c r="G62" s="110">
        <v>0</v>
      </c>
      <c r="H62" s="110">
        <v>0</v>
      </c>
      <c r="I62" s="110">
        <v>0</v>
      </c>
      <c r="J62" s="110"/>
      <c r="K62" s="110"/>
      <c r="L62" s="110"/>
    </row>
    <row r="63" spans="1:12" ht="12.75">
      <c r="A63" s="80">
        <f t="shared" si="10"/>
        <v>56</v>
      </c>
      <c r="B63" s="132">
        <v>1151</v>
      </c>
      <c r="C63" s="101"/>
      <c r="D63" s="101"/>
      <c r="E63" s="101">
        <v>633006</v>
      </c>
      <c r="F63" s="124" t="s">
        <v>159</v>
      </c>
      <c r="G63" s="110">
        <v>0</v>
      </c>
      <c r="H63" s="110">
        <v>1</v>
      </c>
      <c r="I63" s="110">
        <v>2</v>
      </c>
      <c r="J63" s="110"/>
      <c r="K63" s="110"/>
      <c r="L63" s="110"/>
    </row>
    <row r="64" spans="1:12" ht="12.75">
      <c r="A64" s="80">
        <f t="shared" si="10"/>
        <v>57</v>
      </c>
      <c r="B64" s="132">
        <v>41</v>
      </c>
      <c r="C64" s="101"/>
      <c r="D64" s="101"/>
      <c r="E64" s="101">
        <v>633006</v>
      </c>
      <c r="F64" s="124" t="s">
        <v>159</v>
      </c>
      <c r="G64" s="110">
        <v>0</v>
      </c>
      <c r="H64" s="110">
        <v>0.1</v>
      </c>
      <c r="I64" s="110">
        <v>0.1</v>
      </c>
      <c r="J64" s="110"/>
      <c r="K64" s="110"/>
      <c r="L64" s="110"/>
    </row>
    <row r="65" spans="1:12" ht="12.75">
      <c r="A65" s="80">
        <f t="shared" si="10"/>
        <v>58</v>
      </c>
      <c r="B65" s="132">
        <v>1151</v>
      </c>
      <c r="C65" s="101"/>
      <c r="D65" s="101"/>
      <c r="E65" s="101">
        <v>637004</v>
      </c>
      <c r="F65" s="124" t="s">
        <v>160</v>
      </c>
      <c r="G65" s="110">
        <v>0</v>
      </c>
      <c r="H65" s="110">
        <v>12</v>
      </c>
      <c r="I65" s="110">
        <v>10.2</v>
      </c>
      <c r="J65" s="110"/>
      <c r="K65" s="110"/>
      <c r="L65" s="110"/>
    </row>
    <row r="66" spans="1:12" ht="12.75">
      <c r="A66" s="80">
        <f t="shared" si="10"/>
        <v>59</v>
      </c>
      <c r="B66" s="132">
        <v>41</v>
      </c>
      <c r="C66" s="101"/>
      <c r="D66" s="101"/>
      <c r="E66" s="101">
        <v>637004</v>
      </c>
      <c r="F66" s="124" t="s">
        <v>160</v>
      </c>
      <c r="G66" s="110">
        <v>0</v>
      </c>
      <c r="H66" s="110">
        <v>1.6</v>
      </c>
      <c r="I66" s="110">
        <v>0.8</v>
      </c>
      <c r="J66" s="110"/>
      <c r="K66" s="110"/>
      <c r="L66" s="110"/>
    </row>
    <row r="67" spans="1:12" ht="12.75">
      <c r="A67" s="80">
        <f t="shared" si="10"/>
        <v>60</v>
      </c>
      <c r="B67" s="132">
        <v>1151</v>
      </c>
      <c r="C67" s="101"/>
      <c r="D67" s="101"/>
      <c r="E67" s="101">
        <v>637027</v>
      </c>
      <c r="F67" s="124" t="s">
        <v>161</v>
      </c>
      <c r="G67" s="110">
        <v>3.4</v>
      </c>
      <c r="H67" s="110">
        <v>16.2</v>
      </c>
      <c r="I67" s="110">
        <v>13.7</v>
      </c>
      <c r="J67" s="110"/>
      <c r="K67" s="110"/>
      <c r="L67" s="110"/>
    </row>
    <row r="68" spans="1:12" ht="12.75">
      <c r="A68" s="80">
        <f t="shared" si="10"/>
        <v>61</v>
      </c>
      <c r="B68" s="132">
        <v>41</v>
      </c>
      <c r="C68" s="101"/>
      <c r="D68" s="101"/>
      <c r="E68" s="101">
        <v>637027</v>
      </c>
      <c r="F68" s="113" t="s">
        <v>161</v>
      </c>
      <c r="G68" s="110">
        <v>0</v>
      </c>
      <c r="H68" s="110">
        <v>0.7</v>
      </c>
      <c r="I68" s="110">
        <v>0.5</v>
      </c>
      <c r="J68" s="110"/>
      <c r="K68" s="110"/>
      <c r="L68" s="110"/>
    </row>
  </sheetData>
  <sheetProtection selectLockedCells="1" selectUnlockedCells="1"/>
  <mergeCells count="30">
    <mergeCell ref="A1:K1"/>
    <mergeCell ref="A3:A6"/>
    <mergeCell ref="B3:B6"/>
    <mergeCell ref="C3:D6"/>
    <mergeCell ref="E3:F6"/>
    <mergeCell ref="G3:L3"/>
    <mergeCell ref="G4:I4"/>
    <mergeCell ref="J4:L4"/>
    <mergeCell ref="E9:F9"/>
    <mergeCell ref="N10:T12"/>
    <mergeCell ref="I5:I6"/>
    <mergeCell ref="J5:J6"/>
    <mergeCell ref="C7:F7"/>
    <mergeCell ref="D8:F8"/>
    <mergeCell ref="G5:G6"/>
    <mergeCell ref="H5:H6"/>
    <mergeCell ref="K5:K6"/>
    <mergeCell ref="L5:L6"/>
    <mergeCell ref="E48:F48"/>
    <mergeCell ref="N49:T51"/>
    <mergeCell ref="E31:F31"/>
    <mergeCell ref="N33:T35"/>
    <mergeCell ref="D37:F37"/>
    <mergeCell ref="E38:F38"/>
    <mergeCell ref="N41:T43"/>
    <mergeCell ref="D47:F47"/>
    <mergeCell ref="D25:F25"/>
    <mergeCell ref="E26:F26"/>
    <mergeCell ref="D29:F29"/>
    <mergeCell ref="E30:F30"/>
  </mergeCells>
  <printOptions horizontalCentered="1"/>
  <pageMargins left="0" right="0" top="0" bottom="0" header="0.5118055555555555" footer="0.5118055555555555"/>
  <pageSetup horizontalDpi="300" verticalDpi="300" orientation="landscape" paperSize="9" scale="8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D1">
      <selection activeCell="L5" sqref="L5:L6"/>
    </sheetView>
  </sheetViews>
  <sheetFormatPr defaultColWidth="11.57421875" defaultRowHeight="12.75"/>
  <cols>
    <col min="1" max="1" width="4.28125" style="0" customWidth="1"/>
    <col min="2" max="2" width="6.00390625" style="0" customWidth="1"/>
    <col min="3" max="3" width="6.28125" style="0" customWidth="1"/>
    <col min="4" max="4" width="8.28125" style="0" customWidth="1"/>
    <col min="5" max="5" width="7.140625" style="0" customWidth="1"/>
    <col min="6" max="6" width="36.00390625" style="0" customWidth="1"/>
    <col min="7" max="7" width="10.140625" style="0" customWidth="1"/>
    <col min="8" max="9" width="10.421875" style="0" customWidth="1"/>
    <col min="10" max="10" width="10.140625" style="0" customWidth="1"/>
    <col min="11" max="11" width="10.421875" style="0" customWidth="1"/>
    <col min="12" max="12" width="12.140625" style="0" customWidth="1"/>
    <col min="13" max="13" width="2.57421875" style="0" customWidth="1"/>
    <col min="14" max="16" width="11.57421875" style="0" customWidth="1"/>
    <col min="17" max="17" width="4.57421875" style="0" customWidth="1"/>
    <col min="18" max="20" width="0" style="0" hidden="1" customWidth="1"/>
  </cols>
  <sheetData>
    <row r="1" spans="1:12" ht="20.25" customHeight="1">
      <c r="A1" s="412" t="s">
        <v>162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134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403"/>
      <c r="B3" s="403" t="s">
        <v>72</v>
      </c>
      <c r="C3" s="404" t="s">
        <v>73</v>
      </c>
      <c r="D3" s="404"/>
      <c r="E3" s="405" t="s">
        <v>74</v>
      </c>
      <c r="F3" s="405"/>
      <c r="G3" s="406" t="s">
        <v>75</v>
      </c>
      <c r="H3" s="406"/>
      <c r="I3" s="406"/>
      <c r="J3" s="406"/>
      <c r="K3" s="406"/>
      <c r="L3" s="406"/>
    </row>
    <row r="4" spans="1:12" ht="12.75">
      <c r="A4" s="403"/>
      <c r="B4" s="403"/>
      <c r="C4" s="403"/>
      <c r="D4" s="404"/>
      <c r="E4" s="405"/>
      <c r="F4" s="405"/>
      <c r="G4" s="407" t="s">
        <v>18</v>
      </c>
      <c r="H4" s="407"/>
      <c r="I4" s="407"/>
      <c r="J4" s="408" t="s">
        <v>25</v>
      </c>
      <c r="K4" s="408"/>
      <c r="L4" s="408"/>
    </row>
    <row r="5" spans="1:12" ht="12.75" customHeight="1">
      <c r="A5" s="403"/>
      <c r="B5" s="403"/>
      <c r="C5" s="403"/>
      <c r="D5" s="404"/>
      <c r="E5" s="405"/>
      <c r="F5" s="405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37.5" customHeight="1">
      <c r="A6" s="403"/>
      <c r="B6" s="403"/>
      <c r="C6" s="403"/>
      <c r="D6" s="404"/>
      <c r="E6" s="405"/>
      <c r="F6" s="405"/>
      <c r="G6" s="400"/>
      <c r="H6" s="400"/>
      <c r="I6" s="399"/>
      <c r="J6" s="400"/>
      <c r="K6" s="400"/>
      <c r="L6" s="399"/>
    </row>
    <row r="7" spans="1:12" ht="33.75" customHeight="1">
      <c r="A7" s="97"/>
      <c r="B7" s="98"/>
      <c r="C7" s="401" t="s">
        <v>163</v>
      </c>
      <c r="D7" s="401"/>
      <c r="E7" s="401"/>
      <c r="F7" s="401"/>
      <c r="G7" s="135">
        <f aca="true" t="shared" si="0" ref="G7:L7">G9+G19+G37+G48+G54+G57</f>
        <v>69.3</v>
      </c>
      <c r="H7" s="99">
        <f t="shared" si="0"/>
        <v>42.9</v>
      </c>
      <c r="I7" s="99">
        <f t="shared" si="0"/>
        <v>42.5</v>
      </c>
      <c r="J7" s="136">
        <f t="shared" si="0"/>
        <v>0</v>
      </c>
      <c r="K7" s="100">
        <f t="shared" si="0"/>
        <v>0</v>
      </c>
      <c r="L7" s="100">
        <f t="shared" si="0"/>
        <v>0</v>
      </c>
    </row>
    <row r="8" spans="1:12" ht="12.75">
      <c r="A8" s="80">
        <v>1</v>
      </c>
      <c r="B8" s="101"/>
      <c r="C8" s="102" t="s">
        <v>164</v>
      </c>
      <c r="D8" s="413" t="s">
        <v>165</v>
      </c>
      <c r="E8" s="413"/>
      <c r="F8" s="413"/>
      <c r="G8" s="104">
        <f>SUM(G9+G19+G37+G54+G57)</f>
        <v>69.3</v>
      </c>
      <c r="H8" s="104">
        <f>H9+H19+H37+H48+H54+H57</f>
        <v>42.9</v>
      </c>
      <c r="I8" s="104">
        <f>I9+I19+I37+I48+I54+I57</f>
        <v>42.5</v>
      </c>
      <c r="J8" s="137">
        <f>SUM(J9+J19+J37+J54+J57)</f>
        <v>0</v>
      </c>
      <c r="K8" s="137">
        <f>SUM(K9+K19+K37+K54+K57)</f>
        <v>0</v>
      </c>
      <c r="L8" s="138">
        <f>SUM(L9+L19+L37+L54+L57)</f>
        <v>0</v>
      </c>
    </row>
    <row r="9" spans="1:20" ht="12.75">
      <c r="A9" s="80">
        <f aca="true" t="shared" si="1" ref="A9:A14">1+A8</f>
        <v>2</v>
      </c>
      <c r="B9" s="101"/>
      <c r="C9" s="105"/>
      <c r="D9" s="106" t="s">
        <v>166</v>
      </c>
      <c r="E9" s="414" t="s">
        <v>167</v>
      </c>
      <c r="F9" s="414"/>
      <c r="G9" s="108">
        <f aca="true" t="shared" si="2" ref="G9:L9">SUM(G10)</f>
        <v>6.9</v>
      </c>
      <c r="H9" s="108">
        <f t="shared" si="2"/>
        <v>1</v>
      </c>
      <c r="I9" s="108">
        <f t="shared" si="2"/>
        <v>3.3000000000000003</v>
      </c>
      <c r="J9" s="108">
        <f t="shared" si="2"/>
        <v>0</v>
      </c>
      <c r="K9" s="108">
        <f t="shared" si="2"/>
        <v>0</v>
      </c>
      <c r="L9" s="139">
        <f t="shared" si="2"/>
        <v>0</v>
      </c>
      <c r="N9" s="388"/>
      <c r="O9" s="388"/>
      <c r="P9" s="388"/>
      <c r="Q9" s="388"/>
      <c r="R9" s="388"/>
      <c r="S9" s="388"/>
      <c r="T9" s="388"/>
    </row>
    <row r="10" spans="1:20" ht="12.75">
      <c r="A10" s="80">
        <f t="shared" si="1"/>
        <v>3</v>
      </c>
      <c r="B10" s="101"/>
      <c r="C10" s="105"/>
      <c r="D10" s="105"/>
      <c r="E10" s="410" t="s">
        <v>168</v>
      </c>
      <c r="F10" s="410"/>
      <c r="G10" s="120">
        <f aca="true" t="shared" si="3" ref="G10:L10">SUM(G11:G18)</f>
        <v>6.9</v>
      </c>
      <c r="H10" s="120">
        <f t="shared" si="3"/>
        <v>1</v>
      </c>
      <c r="I10" s="120">
        <f t="shared" si="3"/>
        <v>3.3000000000000003</v>
      </c>
      <c r="J10" s="120">
        <f t="shared" si="3"/>
        <v>0</v>
      </c>
      <c r="K10" s="120">
        <f t="shared" si="3"/>
        <v>0</v>
      </c>
      <c r="L10" s="141">
        <f t="shared" si="3"/>
        <v>0</v>
      </c>
      <c r="N10" s="388"/>
      <c r="O10" s="388"/>
      <c r="P10" s="388"/>
      <c r="Q10" s="388"/>
      <c r="R10" s="388"/>
      <c r="S10" s="388"/>
      <c r="T10" s="388"/>
    </row>
    <row r="11" spans="1:20" ht="12.75">
      <c r="A11" s="80">
        <f t="shared" si="1"/>
        <v>4</v>
      </c>
      <c r="B11" s="101">
        <v>41</v>
      </c>
      <c r="C11" s="105"/>
      <c r="D11" s="105"/>
      <c r="E11" s="114" t="s">
        <v>169</v>
      </c>
      <c r="F11" s="114" t="s">
        <v>170</v>
      </c>
      <c r="G11" s="116">
        <v>0.6000000000000001</v>
      </c>
      <c r="H11" s="116">
        <v>0</v>
      </c>
      <c r="I11" s="116">
        <v>0</v>
      </c>
      <c r="J11" s="110"/>
      <c r="K11" s="110"/>
      <c r="L11" s="142"/>
      <c r="N11" s="388"/>
      <c r="O11" s="388"/>
      <c r="P11" s="388"/>
      <c r="Q11" s="388"/>
      <c r="R11" s="388"/>
      <c r="S11" s="388"/>
      <c r="T11" s="388"/>
    </row>
    <row r="12" spans="1:12" ht="12.75">
      <c r="A12" s="80">
        <f t="shared" si="1"/>
        <v>5</v>
      </c>
      <c r="B12" s="101">
        <v>41</v>
      </c>
      <c r="C12" s="105"/>
      <c r="D12" s="105"/>
      <c r="E12" s="114" t="s">
        <v>169</v>
      </c>
      <c r="F12" s="114" t="s">
        <v>171</v>
      </c>
      <c r="G12" s="116">
        <v>3</v>
      </c>
      <c r="H12" s="116">
        <v>0</v>
      </c>
      <c r="I12" s="116">
        <v>0</v>
      </c>
      <c r="J12" s="110"/>
      <c r="K12" s="110"/>
      <c r="L12" s="142"/>
    </row>
    <row r="13" spans="1:12" ht="12.75">
      <c r="A13" s="80">
        <f t="shared" si="1"/>
        <v>6</v>
      </c>
      <c r="B13" s="101">
        <v>41</v>
      </c>
      <c r="C13" s="105"/>
      <c r="D13" s="105"/>
      <c r="E13" s="114" t="s">
        <v>172</v>
      </c>
      <c r="F13" s="114" t="s">
        <v>173</v>
      </c>
      <c r="G13" s="116">
        <v>0.3</v>
      </c>
      <c r="H13" s="116">
        <v>0</v>
      </c>
      <c r="I13" s="116">
        <v>0</v>
      </c>
      <c r="J13" s="110"/>
      <c r="K13" s="110"/>
      <c r="L13" s="142"/>
    </row>
    <row r="14" spans="1:12" ht="12.75">
      <c r="A14" s="80">
        <f t="shared" si="1"/>
        <v>7</v>
      </c>
      <c r="B14" s="101">
        <v>41</v>
      </c>
      <c r="C14" s="105"/>
      <c r="D14" s="105"/>
      <c r="E14" s="105" t="s">
        <v>174</v>
      </c>
      <c r="F14" s="105" t="s">
        <v>175</v>
      </c>
      <c r="G14" s="110">
        <v>0.2</v>
      </c>
      <c r="H14" s="110">
        <v>0.2</v>
      </c>
      <c r="I14" s="110">
        <v>0.2</v>
      </c>
      <c r="J14" s="110"/>
      <c r="K14" s="110"/>
      <c r="L14" s="142"/>
    </row>
    <row r="15" spans="1:12" ht="12.75">
      <c r="A15" s="80"/>
      <c r="B15" s="101">
        <v>41</v>
      </c>
      <c r="C15" s="105"/>
      <c r="D15" s="105"/>
      <c r="E15" s="105" t="s">
        <v>176</v>
      </c>
      <c r="F15" s="105" t="s">
        <v>177</v>
      </c>
      <c r="G15" s="110"/>
      <c r="H15" s="110"/>
      <c r="I15" s="110">
        <v>2.3</v>
      </c>
      <c r="J15" s="110"/>
      <c r="K15" s="110"/>
      <c r="L15" s="142"/>
    </row>
    <row r="16" spans="1:12" ht="12.75">
      <c r="A16" s="80">
        <f>1+A14</f>
        <v>8</v>
      </c>
      <c r="B16" s="101">
        <v>41</v>
      </c>
      <c r="C16" s="105"/>
      <c r="D16" s="105"/>
      <c r="E16" s="105" t="s">
        <v>113</v>
      </c>
      <c r="F16" s="105" t="s">
        <v>114</v>
      </c>
      <c r="G16" s="110">
        <v>0.2</v>
      </c>
      <c r="H16" s="110">
        <v>0.2</v>
      </c>
      <c r="I16" s="110">
        <v>0.2</v>
      </c>
      <c r="J16" s="110"/>
      <c r="K16" s="110"/>
      <c r="L16" s="142"/>
    </row>
    <row r="17" spans="1:12" ht="12.75">
      <c r="A17" s="80">
        <f>1+A16</f>
        <v>9</v>
      </c>
      <c r="B17" s="101">
        <v>41</v>
      </c>
      <c r="C17" s="105"/>
      <c r="D17" s="105"/>
      <c r="E17" s="105" t="s">
        <v>178</v>
      </c>
      <c r="F17" s="105" t="s">
        <v>179</v>
      </c>
      <c r="G17" s="110">
        <v>0.6000000000000001</v>
      </c>
      <c r="H17" s="110">
        <v>0.6</v>
      </c>
      <c r="I17" s="110">
        <v>0.6</v>
      </c>
      <c r="J17" s="110"/>
      <c r="K17" s="110"/>
      <c r="L17" s="142"/>
    </row>
    <row r="18" spans="1:12" ht="12.75">
      <c r="A18" s="80">
        <f>1+A17</f>
        <v>10</v>
      </c>
      <c r="B18" s="101">
        <v>41</v>
      </c>
      <c r="C18" s="105"/>
      <c r="D18" s="105"/>
      <c r="E18" s="114" t="s">
        <v>180</v>
      </c>
      <c r="F18" s="114" t="s">
        <v>181</v>
      </c>
      <c r="G18" s="116">
        <v>2</v>
      </c>
      <c r="H18" s="116">
        <v>0</v>
      </c>
      <c r="I18" s="116">
        <v>0</v>
      </c>
      <c r="J18" s="110"/>
      <c r="K18" s="110"/>
      <c r="L18" s="142"/>
    </row>
    <row r="19" spans="1:12" ht="12.75">
      <c r="A19" s="80">
        <f>1+A18</f>
        <v>11</v>
      </c>
      <c r="B19" s="101"/>
      <c r="C19" s="105"/>
      <c r="D19" s="106" t="s">
        <v>182</v>
      </c>
      <c r="E19" s="409" t="s">
        <v>183</v>
      </c>
      <c r="F19" s="409"/>
      <c r="G19" s="108">
        <f aca="true" t="shared" si="4" ref="G19:L19">SUM(G20+G34)</f>
        <v>37.1</v>
      </c>
      <c r="H19" s="108">
        <f t="shared" si="4"/>
        <v>32</v>
      </c>
      <c r="I19" s="108">
        <f t="shared" si="4"/>
        <v>30.400000000000002</v>
      </c>
      <c r="J19" s="108">
        <f t="shared" si="4"/>
        <v>0</v>
      </c>
      <c r="K19" s="108">
        <f t="shared" si="4"/>
        <v>0</v>
      </c>
      <c r="L19" s="139">
        <f t="shared" si="4"/>
        <v>0</v>
      </c>
    </row>
    <row r="20" spans="1:12" ht="12.75">
      <c r="A20" s="80">
        <f>1+A19</f>
        <v>12</v>
      </c>
      <c r="B20" s="101"/>
      <c r="C20" s="105"/>
      <c r="D20" s="105"/>
      <c r="E20" s="410" t="s">
        <v>184</v>
      </c>
      <c r="F20" s="410"/>
      <c r="G20" s="120">
        <f aca="true" t="shared" si="5" ref="G20:L20">SUM(G21:G33)</f>
        <v>29.800000000000004</v>
      </c>
      <c r="H20" s="120">
        <f t="shared" si="5"/>
        <v>29.000000000000004</v>
      </c>
      <c r="I20" s="120">
        <f t="shared" si="5"/>
        <v>27.400000000000002</v>
      </c>
      <c r="J20" s="120">
        <f t="shared" si="5"/>
        <v>0</v>
      </c>
      <c r="K20" s="120">
        <f t="shared" si="5"/>
        <v>0</v>
      </c>
      <c r="L20" s="141">
        <f t="shared" si="5"/>
        <v>0</v>
      </c>
    </row>
    <row r="21" spans="1:12" ht="12.75">
      <c r="A21" s="80">
        <f>1+A20</f>
        <v>13</v>
      </c>
      <c r="B21" s="101">
        <v>41</v>
      </c>
      <c r="C21" s="105"/>
      <c r="D21" s="105"/>
      <c r="E21" s="105" t="s">
        <v>85</v>
      </c>
      <c r="F21" s="105" t="s">
        <v>86</v>
      </c>
      <c r="G21" s="110">
        <v>22</v>
      </c>
      <c r="H21" s="110">
        <v>21</v>
      </c>
      <c r="I21" s="110">
        <v>17.4</v>
      </c>
      <c r="J21" s="110"/>
      <c r="K21" s="110"/>
      <c r="L21" s="142"/>
    </row>
    <row r="22" spans="1:12" ht="12.75">
      <c r="A22" s="80"/>
      <c r="B22" s="101">
        <v>41</v>
      </c>
      <c r="C22" s="105"/>
      <c r="D22" s="105"/>
      <c r="E22" s="105" t="s">
        <v>185</v>
      </c>
      <c r="F22" s="105" t="s">
        <v>186</v>
      </c>
      <c r="G22" s="110"/>
      <c r="H22" s="110"/>
      <c r="I22" s="110">
        <v>0.3</v>
      </c>
      <c r="J22" s="110"/>
      <c r="K22" s="110"/>
      <c r="L22" s="142"/>
    </row>
    <row r="23" spans="1:12" ht="12.75">
      <c r="A23" s="80">
        <f>1+A21</f>
        <v>14</v>
      </c>
      <c r="B23" s="101">
        <v>41</v>
      </c>
      <c r="C23" s="105"/>
      <c r="D23" s="105"/>
      <c r="E23" s="105" t="s">
        <v>91</v>
      </c>
      <c r="F23" s="105" t="s">
        <v>92</v>
      </c>
      <c r="G23" s="110">
        <v>1.8</v>
      </c>
      <c r="H23" s="110">
        <v>1.8</v>
      </c>
      <c r="I23" s="110">
        <v>1.8</v>
      </c>
      <c r="J23" s="110"/>
      <c r="K23" s="110"/>
      <c r="L23" s="142"/>
    </row>
    <row r="24" spans="1:12" ht="12.75">
      <c r="A24" s="80">
        <f aca="true" t="shared" si="6" ref="A24:A58">1+A23</f>
        <v>15</v>
      </c>
      <c r="B24" s="101">
        <v>41</v>
      </c>
      <c r="C24" s="105"/>
      <c r="D24" s="105"/>
      <c r="E24" s="105" t="s">
        <v>187</v>
      </c>
      <c r="F24" s="105" t="s">
        <v>188</v>
      </c>
      <c r="G24" s="110">
        <v>0.30000000000000004</v>
      </c>
      <c r="H24" s="110">
        <v>0.3</v>
      </c>
      <c r="I24" s="110">
        <v>0.6</v>
      </c>
      <c r="J24" s="110"/>
      <c r="K24" s="110"/>
      <c r="L24" s="142"/>
    </row>
    <row r="25" spans="1:12" ht="12.75">
      <c r="A25" s="80">
        <f t="shared" si="6"/>
        <v>16</v>
      </c>
      <c r="B25" s="101">
        <v>41</v>
      </c>
      <c r="C25" s="105"/>
      <c r="D25" s="105"/>
      <c r="E25" s="105" t="s">
        <v>93</v>
      </c>
      <c r="F25" s="105" t="s">
        <v>94</v>
      </c>
      <c r="G25" s="110">
        <v>0.30000000000000004</v>
      </c>
      <c r="H25" s="110">
        <v>0.3</v>
      </c>
      <c r="I25" s="110">
        <v>0.3</v>
      </c>
      <c r="J25" s="110"/>
      <c r="K25" s="110"/>
      <c r="L25" s="142"/>
    </row>
    <row r="26" spans="1:12" ht="12.75">
      <c r="A26" s="80">
        <f t="shared" si="6"/>
        <v>17</v>
      </c>
      <c r="B26" s="101">
        <v>41</v>
      </c>
      <c r="C26" s="105"/>
      <c r="D26" s="105"/>
      <c r="E26" s="105" t="s">
        <v>95</v>
      </c>
      <c r="F26" s="105" t="s">
        <v>96</v>
      </c>
      <c r="G26" s="110">
        <v>3</v>
      </c>
      <c r="H26" s="110">
        <v>3</v>
      </c>
      <c r="I26" s="110">
        <v>2.9</v>
      </c>
      <c r="J26" s="110"/>
      <c r="K26" s="110"/>
      <c r="L26" s="142"/>
    </row>
    <row r="27" spans="1:12" ht="12.75">
      <c r="A27" s="80">
        <f t="shared" si="6"/>
        <v>18</v>
      </c>
      <c r="B27" s="101">
        <v>41</v>
      </c>
      <c r="C27" s="105"/>
      <c r="D27" s="105"/>
      <c r="E27" s="105" t="s">
        <v>97</v>
      </c>
      <c r="F27" s="105" t="s">
        <v>98</v>
      </c>
      <c r="G27" s="110">
        <v>0.2</v>
      </c>
      <c r="H27" s="110">
        <v>0.2</v>
      </c>
      <c r="I27" s="110">
        <v>0.2</v>
      </c>
      <c r="J27" s="110"/>
      <c r="K27" s="110"/>
      <c r="L27" s="142"/>
    </row>
    <row r="28" spans="1:12" ht="12.75">
      <c r="A28" s="80">
        <f t="shared" si="6"/>
        <v>19</v>
      </c>
      <c r="B28" s="101">
        <v>41</v>
      </c>
      <c r="C28" s="105"/>
      <c r="D28" s="105"/>
      <c r="E28" s="105" t="s">
        <v>99</v>
      </c>
      <c r="F28" s="105" t="s">
        <v>100</v>
      </c>
      <c r="G28" s="110">
        <v>0.6000000000000001</v>
      </c>
      <c r="H28" s="110">
        <v>0.6</v>
      </c>
      <c r="I28" s="110">
        <v>0.6</v>
      </c>
      <c r="J28" s="110"/>
      <c r="K28" s="110"/>
      <c r="L28" s="142"/>
    </row>
    <row r="29" spans="1:12" ht="12.75">
      <c r="A29" s="80">
        <f t="shared" si="6"/>
        <v>20</v>
      </c>
      <c r="B29" s="101">
        <v>41</v>
      </c>
      <c r="C29" s="105"/>
      <c r="D29" s="105"/>
      <c r="E29" s="105" t="s">
        <v>101</v>
      </c>
      <c r="F29" s="105" t="s">
        <v>102</v>
      </c>
      <c r="G29" s="110">
        <v>0.2</v>
      </c>
      <c r="H29" s="110">
        <v>0.2</v>
      </c>
      <c r="I29" s="110">
        <v>0.2</v>
      </c>
      <c r="J29" s="110"/>
      <c r="K29" s="110"/>
      <c r="L29" s="142"/>
    </row>
    <row r="30" spans="1:12" ht="12.75">
      <c r="A30" s="80">
        <f t="shared" si="6"/>
        <v>21</v>
      </c>
      <c r="B30" s="101">
        <v>41</v>
      </c>
      <c r="C30" s="105"/>
      <c r="D30" s="105"/>
      <c r="E30" s="105" t="s">
        <v>105</v>
      </c>
      <c r="F30" s="143" t="s">
        <v>106</v>
      </c>
      <c r="G30" s="144">
        <v>1</v>
      </c>
      <c r="H30" s="144">
        <v>1</v>
      </c>
      <c r="I30" s="144">
        <v>1</v>
      </c>
      <c r="J30" s="110"/>
      <c r="K30" s="110"/>
      <c r="L30" s="142"/>
    </row>
    <row r="31" spans="1:12" ht="12.75">
      <c r="A31" s="80">
        <f t="shared" si="6"/>
        <v>22</v>
      </c>
      <c r="B31" s="101">
        <v>41</v>
      </c>
      <c r="C31" s="105"/>
      <c r="D31" s="105"/>
      <c r="E31" s="105" t="s">
        <v>111</v>
      </c>
      <c r="F31" s="143" t="s">
        <v>112</v>
      </c>
      <c r="G31" s="144">
        <v>0</v>
      </c>
      <c r="H31" s="144">
        <v>0.2</v>
      </c>
      <c r="I31" s="144">
        <v>1.5</v>
      </c>
      <c r="J31" s="110"/>
      <c r="K31" s="110"/>
      <c r="L31" s="142"/>
    </row>
    <row r="32" spans="1:12" ht="12.75">
      <c r="A32" s="80">
        <f t="shared" si="6"/>
        <v>23</v>
      </c>
      <c r="B32" s="101">
        <v>41</v>
      </c>
      <c r="C32" s="105"/>
      <c r="D32" s="105"/>
      <c r="E32" s="105" t="s">
        <v>107</v>
      </c>
      <c r="F32" s="105" t="s">
        <v>108</v>
      </c>
      <c r="G32" s="110">
        <v>0.30000000000000004</v>
      </c>
      <c r="H32" s="110">
        <v>0.3</v>
      </c>
      <c r="I32" s="110">
        <v>0.3</v>
      </c>
      <c r="J32" s="110"/>
      <c r="K32" s="110"/>
      <c r="L32" s="142"/>
    </row>
    <row r="33" spans="1:12" ht="12.75">
      <c r="A33" s="80">
        <f t="shared" si="6"/>
        <v>24</v>
      </c>
      <c r="B33" s="101">
        <v>41</v>
      </c>
      <c r="C33" s="105"/>
      <c r="D33" s="105"/>
      <c r="E33" s="105" t="s">
        <v>109</v>
      </c>
      <c r="F33" s="105" t="s">
        <v>110</v>
      </c>
      <c r="G33" s="110">
        <v>0.1</v>
      </c>
      <c r="H33" s="110">
        <v>0.1</v>
      </c>
      <c r="I33" s="110">
        <v>0.3</v>
      </c>
      <c r="J33" s="110"/>
      <c r="K33" s="110"/>
      <c r="L33" s="142"/>
    </row>
    <row r="34" spans="1:12" ht="12.75">
      <c r="A34" s="80">
        <f t="shared" si="6"/>
        <v>25</v>
      </c>
      <c r="B34" s="101"/>
      <c r="C34" s="105"/>
      <c r="D34" s="105"/>
      <c r="E34" s="410" t="s">
        <v>189</v>
      </c>
      <c r="F34" s="410"/>
      <c r="G34" s="120">
        <f aca="true" t="shared" si="7" ref="G34:L34">SUM(G35:G36)</f>
        <v>7.3</v>
      </c>
      <c r="H34" s="120">
        <f t="shared" si="7"/>
        <v>3</v>
      </c>
      <c r="I34" s="120">
        <f t="shared" si="7"/>
        <v>3</v>
      </c>
      <c r="J34" s="120">
        <f t="shared" si="7"/>
        <v>0</v>
      </c>
      <c r="K34" s="120">
        <f t="shared" si="7"/>
        <v>0</v>
      </c>
      <c r="L34" s="141">
        <f t="shared" si="7"/>
        <v>0</v>
      </c>
    </row>
    <row r="35" spans="1:12" ht="12.75">
      <c r="A35" s="80">
        <f t="shared" si="6"/>
        <v>26</v>
      </c>
      <c r="B35" s="101">
        <v>41</v>
      </c>
      <c r="C35" s="105"/>
      <c r="D35" s="105"/>
      <c r="E35" s="105" t="s">
        <v>190</v>
      </c>
      <c r="F35" s="105" t="s">
        <v>191</v>
      </c>
      <c r="G35" s="110">
        <v>4.3</v>
      </c>
      <c r="H35" s="110">
        <v>0</v>
      </c>
      <c r="I35" s="110">
        <v>0</v>
      </c>
      <c r="J35" s="110"/>
      <c r="K35" s="110"/>
      <c r="L35" s="142"/>
    </row>
    <row r="36" spans="1:12" ht="12.75">
      <c r="A36" s="80">
        <f t="shared" si="6"/>
        <v>27</v>
      </c>
      <c r="B36" s="101">
        <v>41</v>
      </c>
      <c r="C36" s="105"/>
      <c r="D36" s="105"/>
      <c r="E36" s="105" t="s">
        <v>190</v>
      </c>
      <c r="F36" s="105" t="s">
        <v>192</v>
      </c>
      <c r="G36" s="110">
        <v>3</v>
      </c>
      <c r="H36" s="110">
        <v>3</v>
      </c>
      <c r="I36" s="110">
        <v>3</v>
      </c>
      <c r="J36" s="110"/>
      <c r="K36" s="110"/>
      <c r="L36" s="142"/>
    </row>
    <row r="37" spans="1:12" ht="28.5" customHeight="1">
      <c r="A37" s="80">
        <f t="shared" si="6"/>
        <v>28</v>
      </c>
      <c r="B37" s="101"/>
      <c r="C37" s="105"/>
      <c r="D37" s="106" t="s">
        <v>193</v>
      </c>
      <c r="E37" s="411" t="s">
        <v>194</v>
      </c>
      <c r="F37" s="411"/>
      <c r="G37" s="145">
        <f aca="true" t="shared" si="8" ref="G37:L37">SUM(G38:G47)</f>
        <v>20.7</v>
      </c>
      <c r="H37" s="145">
        <f t="shared" si="8"/>
        <v>3.1</v>
      </c>
      <c r="I37" s="145">
        <f t="shared" si="8"/>
        <v>3.5</v>
      </c>
      <c r="J37" s="145">
        <f t="shared" si="8"/>
        <v>0</v>
      </c>
      <c r="K37" s="145">
        <f t="shared" si="8"/>
        <v>0</v>
      </c>
      <c r="L37" s="146">
        <f t="shared" si="8"/>
        <v>0</v>
      </c>
    </row>
    <row r="38" spans="1:12" ht="12.75">
      <c r="A38" s="80">
        <f t="shared" si="6"/>
        <v>29</v>
      </c>
      <c r="B38" s="101">
        <v>41</v>
      </c>
      <c r="C38" s="105"/>
      <c r="D38" s="105"/>
      <c r="E38" s="114" t="s">
        <v>169</v>
      </c>
      <c r="F38" s="114" t="s">
        <v>170</v>
      </c>
      <c r="G38" s="116">
        <v>3</v>
      </c>
      <c r="H38" s="116">
        <v>0</v>
      </c>
      <c r="I38" s="116">
        <v>0</v>
      </c>
      <c r="J38" s="110"/>
      <c r="K38" s="110"/>
      <c r="L38" s="142"/>
    </row>
    <row r="39" spans="1:12" ht="12.75">
      <c r="A39" s="80">
        <f t="shared" si="6"/>
        <v>30</v>
      </c>
      <c r="B39" s="101">
        <v>41</v>
      </c>
      <c r="C39" s="105"/>
      <c r="D39" s="105"/>
      <c r="E39" s="114" t="s">
        <v>169</v>
      </c>
      <c r="F39" s="114" t="s">
        <v>171</v>
      </c>
      <c r="G39" s="116">
        <v>10</v>
      </c>
      <c r="H39" s="116">
        <v>0</v>
      </c>
      <c r="I39" s="116">
        <v>0</v>
      </c>
      <c r="J39" s="110"/>
      <c r="K39" s="110"/>
      <c r="L39" s="142"/>
    </row>
    <row r="40" spans="1:12" ht="12.75">
      <c r="A40" s="80">
        <f t="shared" si="6"/>
        <v>31</v>
      </c>
      <c r="B40" s="101">
        <v>41</v>
      </c>
      <c r="C40" s="105"/>
      <c r="D40" s="105"/>
      <c r="E40" s="114" t="s">
        <v>172</v>
      </c>
      <c r="F40" s="114" t="s">
        <v>173</v>
      </c>
      <c r="G40" s="116">
        <v>2</v>
      </c>
      <c r="H40" s="116">
        <v>0</v>
      </c>
      <c r="I40" s="116">
        <v>0</v>
      </c>
      <c r="J40" s="110"/>
      <c r="K40" s="110"/>
      <c r="L40" s="142"/>
    </row>
    <row r="41" spans="1:12" ht="12.75">
      <c r="A41" s="80">
        <f t="shared" si="6"/>
        <v>32</v>
      </c>
      <c r="B41" s="101">
        <v>41</v>
      </c>
      <c r="C41" s="105"/>
      <c r="D41" s="105"/>
      <c r="E41" s="105" t="s">
        <v>174</v>
      </c>
      <c r="F41" s="105" t="s">
        <v>175</v>
      </c>
      <c r="G41" s="110">
        <v>0</v>
      </c>
      <c r="H41" s="110">
        <v>0</v>
      </c>
      <c r="I41" s="110">
        <v>0</v>
      </c>
      <c r="J41" s="110"/>
      <c r="K41" s="110"/>
      <c r="L41" s="142"/>
    </row>
    <row r="42" spans="1:12" ht="12.75">
      <c r="A42" s="80">
        <f t="shared" si="6"/>
        <v>33</v>
      </c>
      <c r="B42" s="101">
        <v>41</v>
      </c>
      <c r="C42" s="105"/>
      <c r="D42" s="105"/>
      <c r="E42" s="105" t="s">
        <v>195</v>
      </c>
      <c r="F42" s="105" t="s">
        <v>196</v>
      </c>
      <c r="G42" s="110">
        <v>1.2</v>
      </c>
      <c r="H42" s="110">
        <v>0</v>
      </c>
      <c r="I42" s="110">
        <v>0</v>
      </c>
      <c r="J42" s="110"/>
      <c r="K42" s="110"/>
      <c r="L42" s="142"/>
    </row>
    <row r="43" spans="1:12" ht="12.75">
      <c r="A43" s="80">
        <f t="shared" si="6"/>
        <v>34</v>
      </c>
      <c r="B43" s="101">
        <v>41</v>
      </c>
      <c r="C43" s="105"/>
      <c r="D43" s="105"/>
      <c r="E43" s="105" t="s">
        <v>113</v>
      </c>
      <c r="F43" s="105" t="s">
        <v>114</v>
      </c>
      <c r="G43" s="110">
        <v>0.5</v>
      </c>
      <c r="H43" s="110">
        <v>0.5</v>
      </c>
      <c r="I43" s="110">
        <v>0.5</v>
      </c>
      <c r="J43" s="110"/>
      <c r="K43" s="110"/>
      <c r="L43" s="142"/>
    </row>
    <row r="44" spans="1:12" ht="12.75">
      <c r="A44" s="80">
        <f t="shared" si="6"/>
        <v>35</v>
      </c>
      <c r="B44" s="101">
        <v>41</v>
      </c>
      <c r="C44" s="105"/>
      <c r="D44" s="105"/>
      <c r="E44" s="105" t="s">
        <v>197</v>
      </c>
      <c r="F44" s="105" t="s">
        <v>198</v>
      </c>
      <c r="G44" s="110">
        <v>0</v>
      </c>
      <c r="H44" s="110">
        <v>0.1</v>
      </c>
      <c r="I44" s="110">
        <v>0.1</v>
      </c>
      <c r="J44" s="110"/>
      <c r="K44" s="110"/>
      <c r="L44" s="142"/>
    </row>
    <row r="45" spans="1:12" ht="12.75">
      <c r="A45" s="80">
        <f t="shared" si="6"/>
        <v>36</v>
      </c>
      <c r="B45" s="101">
        <v>41</v>
      </c>
      <c r="C45" s="105"/>
      <c r="D45" s="105"/>
      <c r="E45" s="114" t="s">
        <v>180</v>
      </c>
      <c r="F45" s="114" t="s">
        <v>181</v>
      </c>
      <c r="G45" s="116">
        <v>0.5</v>
      </c>
      <c r="H45" s="116">
        <v>0</v>
      </c>
      <c r="I45" s="116">
        <v>0</v>
      </c>
      <c r="J45" s="110"/>
      <c r="K45" s="110"/>
      <c r="L45" s="142"/>
    </row>
    <row r="46" spans="1:12" ht="12.75">
      <c r="A46" s="80">
        <f t="shared" si="6"/>
        <v>37</v>
      </c>
      <c r="B46" s="101">
        <v>41</v>
      </c>
      <c r="C46" s="105"/>
      <c r="D46" s="105"/>
      <c r="E46" s="105" t="s">
        <v>199</v>
      </c>
      <c r="F46" s="105" t="s">
        <v>200</v>
      </c>
      <c r="G46" s="110">
        <v>3.5</v>
      </c>
      <c r="H46" s="117">
        <v>1.5</v>
      </c>
      <c r="I46" s="117">
        <v>2.9</v>
      </c>
      <c r="J46" s="110"/>
      <c r="K46" s="110"/>
      <c r="L46" s="142"/>
    </row>
    <row r="47" spans="1:12" ht="12.75">
      <c r="A47" s="80">
        <f t="shared" si="6"/>
        <v>38</v>
      </c>
      <c r="B47" s="101">
        <v>41</v>
      </c>
      <c r="C47" s="105"/>
      <c r="D47" s="105"/>
      <c r="E47" s="105" t="s">
        <v>119</v>
      </c>
      <c r="F47" s="105" t="s">
        <v>201</v>
      </c>
      <c r="G47" s="110">
        <v>0</v>
      </c>
      <c r="H47" s="110">
        <v>1</v>
      </c>
      <c r="I47" s="110">
        <v>0</v>
      </c>
      <c r="J47" s="110"/>
      <c r="K47" s="110"/>
      <c r="L47" s="142"/>
    </row>
    <row r="48" spans="1:12" ht="12.75">
      <c r="A48" s="80">
        <f t="shared" si="6"/>
        <v>39</v>
      </c>
      <c r="B48" s="101"/>
      <c r="C48" s="105"/>
      <c r="D48" s="106" t="s">
        <v>193</v>
      </c>
      <c r="E48" s="409" t="s">
        <v>202</v>
      </c>
      <c r="F48" s="409"/>
      <c r="G48" s="139">
        <f aca="true" t="shared" si="9" ref="G48:L48">SUM(G49:G53)</f>
        <v>0</v>
      </c>
      <c r="H48" s="108">
        <f t="shared" si="9"/>
        <v>2.8</v>
      </c>
      <c r="I48" s="108">
        <f t="shared" si="9"/>
        <v>1.5</v>
      </c>
      <c r="J48" s="108">
        <f t="shared" si="9"/>
        <v>0</v>
      </c>
      <c r="K48" s="108">
        <f t="shared" si="9"/>
        <v>0</v>
      </c>
      <c r="L48" s="139">
        <f t="shared" si="9"/>
        <v>0</v>
      </c>
    </row>
    <row r="49" spans="1:12" ht="12.75">
      <c r="A49" s="80">
        <f t="shared" si="6"/>
        <v>40</v>
      </c>
      <c r="B49" s="101">
        <v>41</v>
      </c>
      <c r="C49" s="105"/>
      <c r="D49" s="105"/>
      <c r="E49" s="114" t="s">
        <v>169</v>
      </c>
      <c r="F49" s="114" t="s">
        <v>170</v>
      </c>
      <c r="G49" s="116">
        <v>0</v>
      </c>
      <c r="H49" s="116">
        <v>0</v>
      </c>
      <c r="I49" s="116">
        <v>0</v>
      </c>
      <c r="J49" s="110"/>
      <c r="K49" s="110"/>
      <c r="L49" s="142"/>
    </row>
    <row r="50" spans="1:12" ht="12.75">
      <c r="A50" s="80">
        <f t="shared" si="6"/>
        <v>41</v>
      </c>
      <c r="B50" s="101">
        <v>41</v>
      </c>
      <c r="C50" s="105"/>
      <c r="D50" s="105"/>
      <c r="E50" s="114" t="s">
        <v>169</v>
      </c>
      <c r="F50" s="114" t="s">
        <v>171</v>
      </c>
      <c r="G50" s="116">
        <v>0</v>
      </c>
      <c r="H50" s="116">
        <v>0</v>
      </c>
      <c r="I50" s="116">
        <v>0</v>
      </c>
      <c r="J50" s="110"/>
      <c r="K50" s="110"/>
      <c r="L50" s="142"/>
    </row>
    <row r="51" spans="1:12" ht="12.75">
      <c r="A51" s="80">
        <f t="shared" si="6"/>
        <v>42</v>
      </c>
      <c r="B51" s="101">
        <v>41</v>
      </c>
      <c r="C51" s="105"/>
      <c r="D51" s="105"/>
      <c r="E51" s="114" t="s">
        <v>172</v>
      </c>
      <c r="F51" s="114" t="s">
        <v>173</v>
      </c>
      <c r="G51" s="116">
        <v>0</v>
      </c>
      <c r="H51" s="116">
        <v>0</v>
      </c>
      <c r="I51" s="116">
        <v>0</v>
      </c>
      <c r="J51" s="110"/>
      <c r="K51" s="110"/>
      <c r="L51" s="142"/>
    </row>
    <row r="52" spans="1:12" ht="12.75">
      <c r="A52" s="80">
        <f t="shared" si="6"/>
        <v>43</v>
      </c>
      <c r="B52" s="101">
        <v>41</v>
      </c>
      <c r="C52" s="105"/>
      <c r="D52" s="105"/>
      <c r="E52" s="114" t="s">
        <v>180</v>
      </c>
      <c r="F52" s="114" t="s">
        <v>181</v>
      </c>
      <c r="G52" s="116">
        <v>0</v>
      </c>
      <c r="H52" s="116">
        <v>0</v>
      </c>
      <c r="I52" s="116">
        <v>0</v>
      </c>
      <c r="J52" s="110"/>
      <c r="K52" s="110"/>
      <c r="L52" s="142"/>
    </row>
    <row r="53" spans="1:12" ht="12.75">
      <c r="A53" s="80">
        <f t="shared" si="6"/>
        <v>44</v>
      </c>
      <c r="B53" s="101">
        <v>41</v>
      </c>
      <c r="C53" s="105"/>
      <c r="D53" s="105"/>
      <c r="E53" s="105" t="s">
        <v>199</v>
      </c>
      <c r="F53" s="105" t="s">
        <v>200</v>
      </c>
      <c r="G53" s="110">
        <v>0</v>
      </c>
      <c r="H53" s="110">
        <v>2.8</v>
      </c>
      <c r="I53" s="110">
        <v>1.5</v>
      </c>
      <c r="J53" s="110"/>
      <c r="K53" s="110"/>
      <c r="L53" s="142"/>
    </row>
    <row r="54" spans="1:12" ht="12.75">
      <c r="A54" s="80">
        <f t="shared" si="6"/>
        <v>45</v>
      </c>
      <c r="B54" s="101"/>
      <c r="C54" s="105"/>
      <c r="D54" s="106" t="s">
        <v>203</v>
      </c>
      <c r="E54" s="409" t="s">
        <v>204</v>
      </c>
      <c r="F54" s="409"/>
      <c r="G54" s="108">
        <f aca="true" t="shared" si="10" ref="G54:L54">SUM(G55:G56)</f>
        <v>3.3</v>
      </c>
      <c r="H54" s="108">
        <f t="shared" si="10"/>
        <v>3</v>
      </c>
      <c r="I54" s="108">
        <f t="shared" si="10"/>
        <v>3</v>
      </c>
      <c r="J54" s="108">
        <f t="shared" si="10"/>
        <v>0</v>
      </c>
      <c r="K54" s="108">
        <f t="shared" si="10"/>
        <v>0</v>
      </c>
      <c r="L54" s="139">
        <f t="shared" si="10"/>
        <v>0</v>
      </c>
    </row>
    <row r="55" spans="1:12" ht="12.75">
      <c r="A55" s="80">
        <f t="shared" si="6"/>
        <v>46</v>
      </c>
      <c r="B55" s="101">
        <v>111</v>
      </c>
      <c r="C55" s="105"/>
      <c r="D55" s="105"/>
      <c r="E55" s="105" t="s">
        <v>205</v>
      </c>
      <c r="F55" s="105" t="s">
        <v>206</v>
      </c>
      <c r="G55" s="110">
        <v>2.5</v>
      </c>
      <c r="H55" s="110">
        <v>2.5</v>
      </c>
      <c r="I55" s="110">
        <v>2.5</v>
      </c>
      <c r="J55" s="110"/>
      <c r="K55" s="110"/>
      <c r="L55" s="142"/>
    </row>
    <row r="56" spans="1:12" ht="12.75">
      <c r="A56" s="80">
        <f t="shared" si="6"/>
        <v>47</v>
      </c>
      <c r="B56" s="101">
        <v>41</v>
      </c>
      <c r="C56" s="105"/>
      <c r="D56" s="105"/>
      <c r="E56" s="105" t="s">
        <v>207</v>
      </c>
      <c r="F56" s="105" t="s">
        <v>208</v>
      </c>
      <c r="G56" s="110">
        <v>0.8</v>
      </c>
      <c r="H56" s="110">
        <v>0.5</v>
      </c>
      <c r="I56" s="110">
        <v>0.5</v>
      </c>
      <c r="J56" s="110"/>
      <c r="K56" s="110"/>
      <c r="L56" s="142"/>
    </row>
    <row r="57" spans="1:12" ht="12.75">
      <c r="A57" s="80">
        <f t="shared" si="6"/>
        <v>48</v>
      </c>
      <c r="B57" s="101"/>
      <c r="C57" s="105"/>
      <c r="D57" s="106" t="s">
        <v>209</v>
      </c>
      <c r="E57" s="409" t="s">
        <v>210</v>
      </c>
      <c r="F57" s="409"/>
      <c r="G57" s="108">
        <f aca="true" t="shared" si="11" ref="G57:L57">SUM(G58)</f>
        <v>1.3</v>
      </c>
      <c r="H57" s="108">
        <f t="shared" si="11"/>
        <v>1</v>
      </c>
      <c r="I57" s="108">
        <f t="shared" si="11"/>
        <v>0.8</v>
      </c>
      <c r="J57" s="108">
        <f t="shared" si="11"/>
        <v>0</v>
      </c>
      <c r="K57" s="108">
        <f t="shared" si="11"/>
        <v>0</v>
      </c>
      <c r="L57" s="139">
        <f t="shared" si="11"/>
        <v>0</v>
      </c>
    </row>
    <row r="58" spans="1:12" ht="12.75">
      <c r="A58" s="80">
        <f t="shared" si="6"/>
        <v>49</v>
      </c>
      <c r="B58" s="101">
        <v>41</v>
      </c>
      <c r="C58" s="105"/>
      <c r="D58" s="105"/>
      <c r="E58" s="105" t="s">
        <v>143</v>
      </c>
      <c r="F58" s="105" t="s">
        <v>211</v>
      </c>
      <c r="G58" s="110">
        <v>1.3</v>
      </c>
      <c r="H58" s="110">
        <v>1</v>
      </c>
      <c r="I58" s="110">
        <v>0.8</v>
      </c>
      <c r="J58" s="110"/>
      <c r="K58" s="110"/>
      <c r="L58" s="142"/>
    </row>
  </sheetData>
  <sheetProtection selectLockedCells="1" selectUnlockedCells="1"/>
  <mergeCells count="26">
    <mergeCell ref="G4:I4"/>
    <mergeCell ref="J4:L4"/>
    <mergeCell ref="D8:F8"/>
    <mergeCell ref="E9:F9"/>
    <mergeCell ref="J5:J6"/>
    <mergeCell ref="K5:K6"/>
    <mergeCell ref="L5:L6"/>
    <mergeCell ref="G5:G6"/>
    <mergeCell ref="H5:H6"/>
    <mergeCell ref="A1:K1"/>
    <mergeCell ref="A3:A6"/>
    <mergeCell ref="B3:B6"/>
    <mergeCell ref="C3:D6"/>
    <mergeCell ref="E3:F6"/>
    <mergeCell ref="N9:T11"/>
    <mergeCell ref="E10:F10"/>
    <mergeCell ref="I5:I6"/>
    <mergeCell ref="C7:F7"/>
    <mergeCell ref="G3:L3"/>
    <mergeCell ref="E57:F57"/>
    <mergeCell ref="E19:F19"/>
    <mergeCell ref="E20:F20"/>
    <mergeCell ref="E34:F34"/>
    <mergeCell ref="E37:F37"/>
    <mergeCell ref="E48:F48"/>
    <mergeCell ref="E54:F54"/>
  </mergeCells>
  <printOptions horizontalCentered="1"/>
  <pageMargins left="0" right="0" top="0" bottom="0" header="0.5118055555555555" footer="0.5118055555555555"/>
  <pageSetup horizontalDpi="300" verticalDpi="300" orientation="landscape" paperSize="9" scale="8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7"/>
  <sheetViews>
    <sheetView zoomScale="120" zoomScaleNormal="120" zoomScalePageLayoutView="0" workbookViewId="0" topLeftCell="E1">
      <selection activeCell="L5" sqref="L5:L6"/>
    </sheetView>
  </sheetViews>
  <sheetFormatPr defaultColWidth="11.57421875" defaultRowHeight="12.75"/>
  <cols>
    <col min="1" max="1" width="4.28125" style="0" customWidth="1"/>
    <col min="2" max="2" width="5.57421875" style="0" customWidth="1"/>
    <col min="3" max="3" width="6.421875" style="0" customWidth="1"/>
    <col min="4" max="5" width="7.7109375" style="0" customWidth="1"/>
    <col min="6" max="6" width="40.421875" style="0" customWidth="1"/>
    <col min="7" max="7" width="9.421875" style="0" customWidth="1"/>
    <col min="8" max="8" width="10.140625" style="0" customWidth="1"/>
    <col min="9" max="9" width="10.57421875" style="0" customWidth="1"/>
    <col min="10" max="10" width="9.28125" style="0" customWidth="1"/>
    <col min="11" max="11" width="10.140625" style="0" customWidth="1"/>
    <col min="12" max="12" width="10.28125" style="0" customWidth="1"/>
    <col min="13" max="13" width="5.28125" style="0" customWidth="1"/>
    <col min="14" max="16" width="11.57421875" style="0" customWidth="1"/>
    <col min="17" max="17" width="16.140625" style="0" customWidth="1"/>
    <col min="18" max="18" width="0.5625" style="0" customWidth="1"/>
    <col min="19" max="20" width="0" style="0" hidden="1" customWidth="1"/>
  </cols>
  <sheetData>
    <row r="1" spans="1:12" ht="20.25" customHeight="1">
      <c r="A1" s="419" t="s">
        <v>212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147"/>
    </row>
    <row r="2" spans="1:12" ht="12.75">
      <c r="A2" s="94"/>
      <c r="B2" s="94"/>
      <c r="C2" s="94"/>
      <c r="D2" s="94"/>
      <c r="E2" s="94"/>
      <c r="F2" s="94"/>
      <c r="G2" s="95"/>
      <c r="H2" s="95"/>
      <c r="I2" s="96"/>
      <c r="J2" s="95"/>
      <c r="K2" s="95"/>
      <c r="L2" s="95"/>
    </row>
    <row r="3" spans="1:12" ht="12.75" customHeight="1">
      <c r="A3" s="403"/>
      <c r="B3" s="403" t="s">
        <v>72</v>
      </c>
      <c r="C3" s="404" t="s">
        <v>73</v>
      </c>
      <c r="D3" s="404"/>
      <c r="E3" s="405" t="s">
        <v>74</v>
      </c>
      <c r="F3" s="405"/>
      <c r="G3" s="406" t="s">
        <v>75</v>
      </c>
      <c r="H3" s="406"/>
      <c r="I3" s="406"/>
      <c r="J3" s="406"/>
      <c r="K3" s="406"/>
      <c r="L3" s="406"/>
    </row>
    <row r="4" spans="1:12" ht="12.75">
      <c r="A4" s="403"/>
      <c r="B4" s="403"/>
      <c r="C4" s="403"/>
      <c r="D4" s="404"/>
      <c r="E4" s="405"/>
      <c r="F4" s="405"/>
      <c r="G4" s="407" t="s">
        <v>18</v>
      </c>
      <c r="H4" s="407"/>
      <c r="I4" s="407"/>
      <c r="J4" s="408" t="s">
        <v>25</v>
      </c>
      <c r="K4" s="408"/>
      <c r="L4" s="408"/>
    </row>
    <row r="5" spans="1:12" ht="12.75" customHeight="1">
      <c r="A5" s="403"/>
      <c r="B5" s="403"/>
      <c r="C5" s="403"/>
      <c r="D5" s="404"/>
      <c r="E5" s="405"/>
      <c r="F5" s="405"/>
      <c r="G5" s="418" t="s">
        <v>76</v>
      </c>
      <c r="H5" s="418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20" ht="34.5" customHeight="1">
      <c r="A6" s="403"/>
      <c r="B6" s="403"/>
      <c r="C6" s="403"/>
      <c r="D6" s="404"/>
      <c r="E6" s="405"/>
      <c r="F6" s="405"/>
      <c r="G6" s="418"/>
      <c r="H6" s="418"/>
      <c r="I6" s="399"/>
      <c r="J6" s="400"/>
      <c r="K6" s="400"/>
      <c r="L6" s="399"/>
      <c r="N6" s="388"/>
      <c r="O6" s="388"/>
      <c r="P6" s="388"/>
      <c r="Q6" s="388"/>
      <c r="R6" s="388"/>
      <c r="S6" s="388"/>
      <c r="T6" s="388"/>
    </row>
    <row r="7" spans="1:20" ht="27.75" customHeight="1">
      <c r="A7" s="97"/>
      <c r="B7" s="98"/>
      <c r="C7" s="417" t="s">
        <v>213</v>
      </c>
      <c r="D7" s="417"/>
      <c r="E7" s="417"/>
      <c r="F7" s="417"/>
      <c r="G7" s="99">
        <f aca="true" t="shared" si="0" ref="G7:L7">G9+G43+G49+G52+G77+G87+G149+G102</f>
        <v>1094.8</v>
      </c>
      <c r="H7" s="99">
        <f t="shared" si="0"/>
        <v>863.5</v>
      </c>
      <c r="I7" s="99">
        <f t="shared" si="0"/>
        <v>749.2000000000002</v>
      </c>
      <c r="J7" s="148">
        <f t="shared" si="0"/>
        <v>16</v>
      </c>
      <c r="K7" s="99">
        <f t="shared" si="0"/>
        <v>0</v>
      </c>
      <c r="L7" s="99">
        <f t="shared" si="0"/>
        <v>0</v>
      </c>
      <c r="N7" s="388"/>
      <c r="O7" s="388"/>
      <c r="P7" s="388"/>
      <c r="Q7" s="388"/>
      <c r="R7" s="388"/>
      <c r="S7" s="388"/>
      <c r="T7" s="388"/>
    </row>
    <row r="8" spans="1:20" ht="12.75">
      <c r="A8" s="80">
        <v>1</v>
      </c>
      <c r="B8" s="101"/>
      <c r="C8" s="122" t="s">
        <v>214</v>
      </c>
      <c r="D8" s="398" t="s">
        <v>215</v>
      </c>
      <c r="E8" s="398"/>
      <c r="F8" s="398"/>
      <c r="G8" s="149">
        <f aca="true" t="shared" si="1" ref="G8:L8">SUM(G9+G43)</f>
        <v>130</v>
      </c>
      <c r="H8" s="149">
        <f t="shared" si="1"/>
        <v>131.39999999999998</v>
      </c>
      <c r="I8" s="150">
        <f t="shared" si="1"/>
        <v>138.50000000000003</v>
      </c>
      <c r="J8" s="123">
        <f t="shared" si="1"/>
        <v>0</v>
      </c>
      <c r="K8" s="123">
        <f t="shared" si="1"/>
        <v>0</v>
      </c>
      <c r="L8" s="151">
        <f t="shared" si="1"/>
        <v>0</v>
      </c>
      <c r="N8" s="388"/>
      <c r="O8" s="388"/>
      <c r="P8" s="388"/>
      <c r="Q8" s="388"/>
      <c r="R8" s="388"/>
      <c r="S8" s="388"/>
      <c r="T8" s="388"/>
    </row>
    <row r="9" spans="1:12" ht="12.75">
      <c r="A9" s="80">
        <f aca="true" t="shared" si="2" ref="A9:A40">1+A8</f>
        <v>2</v>
      </c>
      <c r="B9" s="101"/>
      <c r="C9" s="105"/>
      <c r="D9" s="106" t="s">
        <v>216</v>
      </c>
      <c r="E9" s="395" t="s">
        <v>217</v>
      </c>
      <c r="F9" s="395"/>
      <c r="G9" s="108">
        <f aca="true" t="shared" si="3" ref="G9:L9">SUM(G10:G42)</f>
        <v>128.9</v>
      </c>
      <c r="H9" s="108">
        <f t="shared" si="3"/>
        <v>129.99999999999997</v>
      </c>
      <c r="I9" s="139">
        <f t="shared" si="3"/>
        <v>137.70000000000002</v>
      </c>
      <c r="J9" s="108">
        <f t="shared" si="3"/>
        <v>0</v>
      </c>
      <c r="K9" s="108">
        <f t="shared" si="3"/>
        <v>0</v>
      </c>
      <c r="L9" s="139">
        <f t="shared" si="3"/>
        <v>0</v>
      </c>
    </row>
    <row r="10" spans="1:12" ht="12.75">
      <c r="A10" s="80">
        <f t="shared" si="2"/>
        <v>3</v>
      </c>
      <c r="B10" s="101">
        <v>41</v>
      </c>
      <c r="C10" s="105"/>
      <c r="D10" s="105"/>
      <c r="E10" s="105" t="s">
        <v>85</v>
      </c>
      <c r="F10" s="109" t="s">
        <v>86</v>
      </c>
      <c r="G10" s="110">
        <v>56.5</v>
      </c>
      <c r="H10" s="110">
        <v>51.5</v>
      </c>
      <c r="I10" s="142">
        <v>50</v>
      </c>
      <c r="J10" s="110"/>
      <c r="K10" s="110"/>
      <c r="L10" s="142"/>
    </row>
    <row r="11" spans="1:12" ht="12.75">
      <c r="A11" s="80">
        <f t="shared" si="2"/>
        <v>4</v>
      </c>
      <c r="B11" s="101">
        <v>41</v>
      </c>
      <c r="C11" s="105"/>
      <c r="D11" s="105"/>
      <c r="E11" s="105" t="s">
        <v>87</v>
      </c>
      <c r="F11" s="109" t="s">
        <v>88</v>
      </c>
      <c r="G11" s="110">
        <v>10.5</v>
      </c>
      <c r="H11" s="110">
        <v>10.5</v>
      </c>
      <c r="I11" s="142">
        <v>11.1</v>
      </c>
      <c r="J11" s="110"/>
      <c r="K11" s="110"/>
      <c r="L11" s="142"/>
    </row>
    <row r="12" spans="1:12" ht="12.75">
      <c r="A12" s="80">
        <f t="shared" si="2"/>
        <v>5</v>
      </c>
      <c r="B12" s="101">
        <v>41</v>
      </c>
      <c r="C12" s="105"/>
      <c r="D12" s="105"/>
      <c r="E12" s="105" t="s">
        <v>218</v>
      </c>
      <c r="F12" s="109" t="s">
        <v>219</v>
      </c>
      <c r="G12" s="110">
        <v>11</v>
      </c>
      <c r="H12" s="110">
        <v>13.5</v>
      </c>
      <c r="I12" s="142">
        <v>21</v>
      </c>
      <c r="J12" s="110"/>
      <c r="K12" s="110"/>
      <c r="L12" s="142"/>
    </row>
    <row r="13" spans="1:12" ht="12.75">
      <c r="A13" s="80">
        <f t="shared" si="2"/>
        <v>6</v>
      </c>
      <c r="B13" s="101">
        <v>41</v>
      </c>
      <c r="C13" s="105"/>
      <c r="D13" s="105"/>
      <c r="E13" s="105" t="s">
        <v>89</v>
      </c>
      <c r="F13" s="109" t="s">
        <v>90</v>
      </c>
      <c r="G13" s="110">
        <v>0</v>
      </c>
      <c r="H13" s="110">
        <v>4.1</v>
      </c>
      <c r="I13" s="142">
        <v>4</v>
      </c>
      <c r="J13" s="110"/>
      <c r="K13" s="110"/>
      <c r="L13" s="142"/>
    </row>
    <row r="14" spans="1:12" ht="12.75">
      <c r="A14" s="80">
        <f t="shared" si="2"/>
        <v>7</v>
      </c>
      <c r="B14" s="101">
        <v>41</v>
      </c>
      <c r="C14" s="105"/>
      <c r="D14" s="105"/>
      <c r="E14" s="105" t="s">
        <v>91</v>
      </c>
      <c r="F14" s="109" t="s">
        <v>92</v>
      </c>
      <c r="G14" s="110">
        <v>6.5</v>
      </c>
      <c r="H14" s="110">
        <v>6.6</v>
      </c>
      <c r="I14" s="142">
        <v>6.5</v>
      </c>
      <c r="J14" s="110"/>
      <c r="K14" s="110"/>
      <c r="L14" s="142"/>
    </row>
    <row r="15" spans="1:12" ht="12.75">
      <c r="A15" s="80">
        <f t="shared" si="2"/>
        <v>8</v>
      </c>
      <c r="B15" s="101">
        <v>41</v>
      </c>
      <c r="C15" s="105"/>
      <c r="D15" s="105"/>
      <c r="E15" s="105" t="s">
        <v>187</v>
      </c>
      <c r="F15" s="109" t="s">
        <v>188</v>
      </c>
      <c r="G15" s="110">
        <v>2</v>
      </c>
      <c r="H15" s="110">
        <v>2</v>
      </c>
      <c r="I15" s="142">
        <v>2</v>
      </c>
      <c r="J15" s="110"/>
      <c r="K15" s="110"/>
      <c r="L15" s="142"/>
    </row>
    <row r="16" spans="1:12" ht="12.75">
      <c r="A16" s="80">
        <f t="shared" si="2"/>
        <v>9</v>
      </c>
      <c r="B16" s="101">
        <v>41</v>
      </c>
      <c r="C16" s="105"/>
      <c r="D16" s="105"/>
      <c r="E16" s="105" t="s">
        <v>93</v>
      </c>
      <c r="F16" s="109" t="s">
        <v>94</v>
      </c>
      <c r="G16" s="110">
        <v>1.3</v>
      </c>
      <c r="H16" s="110">
        <v>1.3</v>
      </c>
      <c r="I16" s="142">
        <v>1.2</v>
      </c>
      <c r="J16" s="110"/>
      <c r="K16" s="110"/>
      <c r="L16" s="142"/>
    </row>
    <row r="17" spans="1:12" ht="12.75">
      <c r="A17" s="80">
        <f t="shared" si="2"/>
        <v>10</v>
      </c>
      <c r="B17" s="101">
        <v>41</v>
      </c>
      <c r="C17" s="105"/>
      <c r="D17" s="105"/>
      <c r="E17" s="105" t="s">
        <v>95</v>
      </c>
      <c r="F17" s="109" t="s">
        <v>96</v>
      </c>
      <c r="G17" s="110">
        <v>12.2</v>
      </c>
      <c r="H17" s="110">
        <v>11.7</v>
      </c>
      <c r="I17" s="142">
        <v>11.9</v>
      </c>
      <c r="J17" s="110"/>
      <c r="K17" s="110"/>
      <c r="L17" s="142"/>
    </row>
    <row r="18" spans="1:12" ht="12.75">
      <c r="A18" s="80">
        <f t="shared" si="2"/>
        <v>11</v>
      </c>
      <c r="B18" s="101">
        <v>41</v>
      </c>
      <c r="C18" s="105"/>
      <c r="D18" s="105"/>
      <c r="E18" s="105" t="s">
        <v>97</v>
      </c>
      <c r="F18" s="109" t="s">
        <v>98</v>
      </c>
      <c r="G18" s="110">
        <v>0.7</v>
      </c>
      <c r="H18" s="110">
        <v>0.7</v>
      </c>
      <c r="I18" s="142">
        <v>0.7</v>
      </c>
      <c r="J18" s="110"/>
      <c r="K18" s="110"/>
      <c r="L18" s="142"/>
    </row>
    <row r="19" spans="1:12" ht="12.75">
      <c r="A19" s="80">
        <f t="shared" si="2"/>
        <v>12</v>
      </c>
      <c r="B19" s="101">
        <v>41</v>
      </c>
      <c r="C19" s="105"/>
      <c r="D19" s="105"/>
      <c r="E19" s="105" t="s">
        <v>99</v>
      </c>
      <c r="F19" s="109" t="s">
        <v>100</v>
      </c>
      <c r="G19" s="110">
        <v>2.4</v>
      </c>
      <c r="H19" s="110">
        <v>2.6</v>
      </c>
      <c r="I19" s="142">
        <v>2.6</v>
      </c>
      <c r="J19" s="110"/>
      <c r="K19" s="110"/>
      <c r="L19" s="142"/>
    </row>
    <row r="20" spans="1:12" ht="12.75">
      <c r="A20" s="80">
        <f t="shared" si="2"/>
        <v>13</v>
      </c>
      <c r="B20" s="101">
        <v>41</v>
      </c>
      <c r="C20" s="105"/>
      <c r="D20" s="105"/>
      <c r="E20" s="105" t="s">
        <v>101</v>
      </c>
      <c r="F20" s="109" t="s">
        <v>102</v>
      </c>
      <c r="G20" s="110">
        <v>1</v>
      </c>
      <c r="H20" s="110">
        <v>1</v>
      </c>
      <c r="I20" s="142">
        <v>0.9</v>
      </c>
      <c r="J20" s="110"/>
      <c r="K20" s="110"/>
      <c r="L20" s="142"/>
    </row>
    <row r="21" spans="1:12" ht="12.75">
      <c r="A21" s="80">
        <f t="shared" si="2"/>
        <v>14</v>
      </c>
      <c r="B21" s="101">
        <v>41</v>
      </c>
      <c r="C21" s="105"/>
      <c r="D21" s="105"/>
      <c r="E21" s="105" t="s">
        <v>105</v>
      </c>
      <c r="F21" s="109" t="s">
        <v>106</v>
      </c>
      <c r="G21" s="110">
        <v>4</v>
      </c>
      <c r="H21" s="110">
        <v>4.1</v>
      </c>
      <c r="I21" s="142">
        <v>4</v>
      </c>
      <c r="J21" s="110"/>
      <c r="K21" s="110"/>
      <c r="L21" s="142"/>
    </row>
    <row r="22" spans="1:12" ht="12.75">
      <c r="A22" s="80">
        <f t="shared" si="2"/>
        <v>15</v>
      </c>
      <c r="B22" s="101">
        <v>41</v>
      </c>
      <c r="C22" s="105"/>
      <c r="D22" s="105"/>
      <c r="E22" s="105" t="s">
        <v>107</v>
      </c>
      <c r="F22" s="109" t="s">
        <v>108</v>
      </c>
      <c r="G22" s="110">
        <v>1.3</v>
      </c>
      <c r="H22" s="110">
        <v>0.7</v>
      </c>
      <c r="I22" s="142">
        <v>1.3</v>
      </c>
      <c r="J22" s="110"/>
      <c r="K22" s="110"/>
      <c r="L22" s="142"/>
    </row>
    <row r="23" spans="1:12" ht="12.75">
      <c r="A23" s="80">
        <f t="shared" si="2"/>
        <v>16</v>
      </c>
      <c r="B23" s="101">
        <v>41</v>
      </c>
      <c r="C23" s="105"/>
      <c r="D23" s="105"/>
      <c r="E23" s="105" t="s">
        <v>109</v>
      </c>
      <c r="F23" s="109" t="s">
        <v>110</v>
      </c>
      <c r="G23" s="110">
        <v>0.4</v>
      </c>
      <c r="H23" s="110">
        <v>0.6</v>
      </c>
      <c r="I23" s="142">
        <v>0.5</v>
      </c>
      <c r="J23" s="110"/>
      <c r="K23" s="110"/>
      <c r="L23" s="142"/>
    </row>
    <row r="24" spans="1:12" ht="12.75">
      <c r="A24" s="80">
        <f t="shared" si="2"/>
        <v>17</v>
      </c>
      <c r="B24" s="101">
        <v>41</v>
      </c>
      <c r="C24" s="105"/>
      <c r="D24" s="105"/>
      <c r="E24" s="105" t="s">
        <v>111</v>
      </c>
      <c r="F24" s="109" t="s">
        <v>112</v>
      </c>
      <c r="G24" s="110">
        <v>8</v>
      </c>
      <c r="H24" s="110">
        <v>4.5</v>
      </c>
      <c r="I24" s="142">
        <v>4.2</v>
      </c>
      <c r="J24" s="110"/>
      <c r="K24" s="110"/>
      <c r="L24" s="142"/>
    </row>
    <row r="25" spans="1:12" ht="12.75">
      <c r="A25" s="80">
        <f t="shared" si="2"/>
        <v>18</v>
      </c>
      <c r="B25" s="101">
        <v>41</v>
      </c>
      <c r="C25" s="105"/>
      <c r="D25" s="105"/>
      <c r="E25" s="105" t="s">
        <v>127</v>
      </c>
      <c r="F25" s="109" t="s">
        <v>220</v>
      </c>
      <c r="G25" s="110">
        <v>0</v>
      </c>
      <c r="H25" s="110">
        <v>0</v>
      </c>
      <c r="I25" s="142">
        <v>0.2</v>
      </c>
      <c r="J25" s="110"/>
      <c r="K25" s="110"/>
      <c r="L25" s="142"/>
    </row>
    <row r="26" spans="1:12" ht="12.75">
      <c r="A26" s="80">
        <f t="shared" si="2"/>
        <v>19</v>
      </c>
      <c r="B26" s="101">
        <v>41</v>
      </c>
      <c r="C26" s="105"/>
      <c r="D26" s="105"/>
      <c r="E26" s="105" t="s">
        <v>221</v>
      </c>
      <c r="F26" s="109" t="s">
        <v>155</v>
      </c>
      <c r="G26" s="110">
        <v>0</v>
      </c>
      <c r="H26" s="110">
        <v>0</v>
      </c>
      <c r="I26" s="142">
        <v>0</v>
      </c>
      <c r="J26" s="110"/>
      <c r="K26" s="110"/>
      <c r="L26" s="142"/>
    </row>
    <row r="27" spans="1:12" ht="12.75">
      <c r="A27" s="80">
        <f t="shared" si="2"/>
        <v>20</v>
      </c>
      <c r="B27" s="101">
        <v>41</v>
      </c>
      <c r="C27" s="105"/>
      <c r="D27" s="105"/>
      <c r="E27" s="105" t="s">
        <v>174</v>
      </c>
      <c r="F27" s="109" t="s">
        <v>175</v>
      </c>
      <c r="G27" s="110">
        <v>1</v>
      </c>
      <c r="H27" s="110">
        <v>1</v>
      </c>
      <c r="I27" s="142">
        <v>1</v>
      </c>
      <c r="J27" s="110"/>
      <c r="K27" s="110"/>
      <c r="L27" s="142"/>
    </row>
    <row r="28" spans="1:12" ht="12.75">
      <c r="A28" s="80">
        <f t="shared" si="2"/>
        <v>21</v>
      </c>
      <c r="B28" s="101">
        <v>41</v>
      </c>
      <c r="C28" s="105"/>
      <c r="D28" s="105"/>
      <c r="E28" s="105" t="s">
        <v>195</v>
      </c>
      <c r="F28" s="109" t="s">
        <v>196</v>
      </c>
      <c r="G28" s="110">
        <v>0</v>
      </c>
      <c r="H28" s="110">
        <v>0</v>
      </c>
      <c r="I28" s="142">
        <v>0</v>
      </c>
      <c r="J28" s="110"/>
      <c r="K28" s="110"/>
      <c r="L28" s="142"/>
    </row>
    <row r="29" spans="1:12" ht="12.75">
      <c r="A29" s="80">
        <f t="shared" si="2"/>
        <v>22</v>
      </c>
      <c r="B29" s="101">
        <v>41</v>
      </c>
      <c r="C29" s="105"/>
      <c r="D29" s="105"/>
      <c r="E29" s="105" t="s">
        <v>141</v>
      </c>
      <c r="F29" s="109" t="s">
        <v>222</v>
      </c>
      <c r="G29" s="110">
        <v>0</v>
      </c>
      <c r="H29" s="110">
        <v>0</v>
      </c>
      <c r="I29" s="142">
        <v>0</v>
      </c>
      <c r="J29" s="110"/>
      <c r="K29" s="110"/>
      <c r="L29" s="142"/>
    </row>
    <row r="30" spans="1:12" ht="12.75">
      <c r="A30" s="125">
        <f t="shared" si="2"/>
        <v>23</v>
      </c>
      <c r="B30" s="112">
        <v>41</v>
      </c>
      <c r="C30" s="113"/>
      <c r="D30" s="113"/>
      <c r="E30" s="113" t="s">
        <v>223</v>
      </c>
      <c r="F30" s="124" t="s">
        <v>224</v>
      </c>
      <c r="G30" s="117">
        <v>0</v>
      </c>
      <c r="H30" s="117">
        <v>1</v>
      </c>
      <c r="I30" s="152">
        <v>1</v>
      </c>
      <c r="J30" s="110"/>
      <c r="K30" s="110"/>
      <c r="L30" s="142"/>
    </row>
    <row r="31" spans="1:12" ht="12.75">
      <c r="A31" s="80">
        <f t="shared" si="2"/>
        <v>24</v>
      </c>
      <c r="B31" s="101">
        <v>41</v>
      </c>
      <c r="C31" s="105"/>
      <c r="D31" s="105"/>
      <c r="E31" s="105" t="s">
        <v>225</v>
      </c>
      <c r="F31" s="109" t="s">
        <v>226</v>
      </c>
      <c r="G31" s="110">
        <v>0</v>
      </c>
      <c r="H31" s="110">
        <v>1</v>
      </c>
      <c r="I31" s="142">
        <v>1</v>
      </c>
      <c r="J31" s="110"/>
      <c r="K31" s="110"/>
      <c r="L31" s="142"/>
    </row>
    <row r="32" spans="1:12" ht="12.75">
      <c r="A32" s="80">
        <f t="shared" si="2"/>
        <v>25</v>
      </c>
      <c r="B32" s="101">
        <v>41</v>
      </c>
      <c r="C32" s="105"/>
      <c r="D32" s="105"/>
      <c r="E32" s="105" t="s">
        <v>227</v>
      </c>
      <c r="F32" s="109" t="s">
        <v>228</v>
      </c>
      <c r="G32" s="110">
        <v>0</v>
      </c>
      <c r="H32" s="110">
        <v>0</v>
      </c>
      <c r="I32" s="142">
        <v>0</v>
      </c>
      <c r="J32" s="110"/>
      <c r="K32" s="110"/>
      <c r="L32" s="142"/>
    </row>
    <row r="33" spans="1:12" ht="12.75">
      <c r="A33" s="80">
        <f t="shared" si="2"/>
        <v>26</v>
      </c>
      <c r="B33" s="101">
        <v>41</v>
      </c>
      <c r="C33" s="105"/>
      <c r="D33" s="105"/>
      <c r="E33" s="105" t="s">
        <v>197</v>
      </c>
      <c r="F33" s="109" t="s">
        <v>229</v>
      </c>
      <c r="G33" s="110">
        <v>2</v>
      </c>
      <c r="H33" s="110">
        <v>4</v>
      </c>
      <c r="I33" s="142">
        <v>2</v>
      </c>
      <c r="J33" s="110"/>
      <c r="K33" s="110"/>
      <c r="L33" s="142"/>
    </row>
    <row r="34" spans="1:12" ht="12.75">
      <c r="A34" s="80">
        <f t="shared" si="2"/>
        <v>27</v>
      </c>
      <c r="B34" s="101">
        <v>41</v>
      </c>
      <c r="C34" s="105"/>
      <c r="D34" s="105"/>
      <c r="E34" s="105" t="s">
        <v>178</v>
      </c>
      <c r="F34" s="109" t="s">
        <v>230</v>
      </c>
      <c r="G34" s="110">
        <v>4.5</v>
      </c>
      <c r="H34" s="110">
        <v>4.5</v>
      </c>
      <c r="I34" s="142">
        <v>4.5</v>
      </c>
      <c r="J34" s="110"/>
      <c r="K34" s="110"/>
      <c r="L34" s="142"/>
    </row>
    <row r="35" spans="1:12" ht="12.75">
      <c r="A35" s="80">
        <f t="shared" si="2"/>
        <v>28</v>
      </c>
      <c r="B35" s="101">
        <v>41</v>
      </c>
      <c r="C35" s="105"/>
      <c r="D35" s="105"/>
      <c r="E35" s="105" t="s">
        <v>231</v>
      </c>
      <c r="F35" s="109" t="s">
        <v>232</v>
      </c>
      <c r="G35" s="110">
        <v>1.5</v>
      </c>
      <c r="H35" s="110">
        <v>1</v>
      </c>
      <c r="I35" s="142">
        <v>1</v>
      </c>
      <c r="J35" s="110"/>
      <c r="K35" s="110"/>
      <c r="L35" s="142"/>
    </row>
    <row r="36" spans="1:12" ht="12.75">
      <c r="A36" s="80">
        <f t="shared" si="2"/>
        <v>29</v>
      </c>
      <c r="B36" s="101">
        <v>41</v>
      </c>
      <c r="C36" s="105"/>
      <c r="D36" s="105"/>
      <c r="E36" s="105" t="s">
        <v>233</v>
      </c>
      <c r="F36" s="109" t="s">
        <v>234</v>
      </c>
      <c r="G36" s="110">
        <v>1</v>
      </c>
      <c r="H36" s="110">
        <v>0.5</v>
      </c>
      <c r="I36" s="142">
        <v>0.3</v>
      </c>
      <c r="J36" s="110"/>
      <c r="K36" s="110"/>
      <c r="L36" s="142"/>
    </row>
    <row r="37" spans="1:12" ht="12.75">
      <c r="A37" s="80">
        <f t="shared" si="2"/>
        <v>30</v>
      </c>
      <c r="B37" s="101">
        <v>41</v>
      </c>
      <c r="C37" s="105"/>
      <c r="D37" s="105"/>
      <c r="E37" s="105" t="s">
        <v>235</v>
      </c>
      <c r="F37" s="109" t="s">
        <v>236</v>
      </c>
      <c r="G37" s="110">
        <v>0.1</v>
      </c>
      <c r="H37" s="110">
        <v>0.1</v>
      </c>
      <c r="I37" s="142">
        <v>0.1</v>
      </c>
      <c r="J37" s="110"/>
      <c r="K37" s="110"/>
      <c r="L37" s="142"/>
    </row>
    <row r="38" spans="1:12" ht="12.75">
      <c r="A38" s="80">
        <f t="shared" si="2"/>
        <v>31</v>
      </c>
      <c r="B38" s="101">
        <v>41</v>
      </c>
      <c r="C38" s="105"/>
      <c r="D38" s="105"/>
      <c r="E38" s="105" t="s">
        <v>131</v>
      </c>
      <c r="F38" s="109" t="s">
        <v>237</v>
      </c>
      <c r="G38" s="110">
        <v>0</v>
      </c>
      <c r="H38" s="110">
        <v>0</v>
      </c>
      <c r="I38" s="142">
        <v>0</v>
      </c>
      <c r="J38" s="110"/>
      <c r="K38" s="110"/>
      <c r="L38" s="142"/>
    </row>
    <row r="39" spans="1:12" ht="12.75">
      <c r="A39" s="80">
        <f t="shared" si="2"/>
        <v>32</v>
      </c>
      <c r="B39" s="101">
        <v>41</v>
      </c>
      <c r="C39" s="105"/>
      <c r="D39" s="105"/>
      <c r="E39" s="105" t="s">
        <v>119</v>
      </c>
      <c r="F39" s="109" t="s">
        <v>238</v>
      </c>
      <c r="G39" s="110">
        <v>1</v>
      </c>
      <c r="H39" s="110">
        <v>1</v>
      </c>
      <c r="I39" s="142">
        <v>2</v>
      </c>
      <c r="J39" s="110"/>
      <c r="K39" s="110"/>
      <c r="L39" s="142"/>
    </row>
    <row r="40" spans="1:12" ht="12.75">
      <c r="A40" s="80">
        <f t="shared" si="2"/>
        <v>33</v>
      </c>
      <c r="B40" s="101"/>
      <c r="C40" s="105"/>
      <c r="D40" s="105"/>
      <c r="E40" s="105" t="s">
        <v>239</v>
      </c>
      <c r="F40" s="109" t="s">
        <v>114</v>
      </c>
      <c r="G40" s="110">
        <v>0</v>
      </c>
      <c r="H40" s="110">
        <v>0.5</v>
      </c>
      <c r="I40" s="142">
        <v>0.5</v>
      </c>
      <c r="J40" s="110"/>
      <c r="K40" s="110"/>
      <c r="L40" s="142"/>
    </row>
    <row r="41" spans="1:12" ht="12.75">
      <c r="A41" s="80">
        <f aca="true" t="shared" si="4" ref="A41:A72">1+A40</f>
        <v>34</v>
      </c>
      <c r="B41" s="101">
        <v>41</v>
      </c>
      <c r="C41" s="105"/>
      <c r="D41" s="105"/>
      <c r="E41" s="105" t="s">
        <v>240</v>
      </c>
      <c r="F41" s="109" t="s">
        <v>241</v>
      </c>
      <c r="G41" s="110">
        <v>0</v>
      </c>
      <c r="H41" s="110">
        <v>0</v>
      </c>
      <c r="I41" s="142">
        <v>0</v>
      </c>
      <c r="J41" s="110"/>
      <c r="K41" s="110"/>
      <c r="L41" s="142"/>
    </row>
    <row r="42" spans="1:12" ht="12.75">
      <c r="A42" s="153">
        <f t="shared" si="4"/>
        <v>35</v>
      </c>
      <c r="B42" s="154">
        <v>41</v>
      </c>
      <c r="C42" s="155"/>
      <c r="D42" s="155"/>
      <c r="E42" s="155" t="s">
        <v>242</v>
      </c>
      <c r="F42" s="156" t="s">
        <v>243</v>
      </c>
      <c r="G42" s="157">
        <v>0</v>
      </c>
      <c r="H42" s="157">
        <v>0</v>
      </c>
      <c r="I42" s="158">
        <v>2.2</v>
      </c>
      <c r="J42" s="116">
        <v>0</v>
      </c>
      <c r="K42" s="116">
        <v>0</v>
      </c>
      <c r="L42" s="159">
        <v>0</v>
      </c>
    </row>
    <row r="43" spans="1:12" ht="12.75">
      <c r="A43" s="80">
        <f t="shared" si="4"/>
        <v>36</v>
      </c>
      <c r="B43" s="101"/>
      <c r="C43" s="105"/>
      <c r="D43" s="106" t="s">
        <v>244</v>
      </c>
      <c r="E43" s="395" t="s">
        <v>245</v>
      </c>
      <c r="F43" s="395"/>
      <c r="G43" s="108">
        <f aca="true" t="shared" si="5" ref="G43:L43">SUM(G44:G47)</f>
        <v>1.1</v>
      </c>
      <c r="H43" s="108">
        <f t="shared" si="5"/>
        <v>1.4000000000000001</v>
      </c>
      <c r="I43" s="139">
        <f t="shared" si="5"/>
        <v>0.7999999999999999</v>
      </c>
      <c r="J43" s="108">
        <f t="shared" si="5"/>
        <v>0</v>
      </c>
      <c r="K43" s="108">
        <f t="shared" si="5"/>
        <v>0</v>
      </c>
      <c r="L43" s="139">
        <f t="shared" si="5"/>
        <v>0</v>
      </c>
    </row>
    <row r="44" spans="1:12" ht="12.75">
      <c r="A44" s="80">
        <f t="shared" si="4"/>
        <v>37</v>
      </c>
      <c r="B44" s="101">
        <v>41</v>
      </c>
      <c r="C44" s="105"/>
      <c r="D44" s="105"/>
      <c r="E44" s="105" t="s">
        <v>176</v>
      </c>
      <c r="F44" s="109" t="s">
        <v>246</v>
      </c>
      <c r="G44" s="110">
        <v>0.5</v>
      </c>
      <c r="H44" s="110">
        <v>0.5</v>
      </c>
      <c r="I44" s="142">
        <v>0.5</v>
      </c>
      <c r="J44" s="110"/>
      <c r="K44" s="110"/>
      <c r="L44" s="142"/>
    </row>
    <row r="45" spans="1:12" ht="12.75">
      <c r="A45" s="80">
        <f t="shared" si="4"/>
        <v>38</v>
      </c>
      <c r="B45" s="101">
        <v>41</v>
      </c>
      <c r="C45" s="105"/>
      <c r="D45" s="105"/>
      <c r="E45" s="105" t="s">
        <v>119</v>
      </c>
      <c r="F45" s="109" t="s">
        <v>247</v>
      </c>
      <c r="G45" s="110">
        <v>0.3</v>
      </c>
      <c r="H45" s="110">
        <v>0.3</v>
      </c>
      <c r="I45" s="142">
        <v>0.2</v>
      </c>
      <c r="J45" s="110"/>
      <c r="K45" s="110"/>
      <c r="L45" s="142"/>
    </row>
    <row r="46" spans="1:12" ht="12.75">
      <c r="A46" s="80">
        <f t="shared" si="4"/>
        <v>39</v>
      </c>
      <c r="B46" s="101">
        <v>41</v>
      </c>
      <c r="C46" s="105"/>
      <c r="D46" s="105"/>
      <c r="E46" s="105" t="s">
        <v>113</v>
      </c>
      <c r="F46" s="109" t="s">
        <v>114</v>
      </c>
      <c r="G46" s="110">
        <v>0.1</v>
      </c>
      <c r="H46" s="110">
        <v>0.3</v>
      </c>
      <c r="I46" s="142">
        <v>0</v>
      </c>
      <c r="J46" s="110"/>
      <c r="K46" s="110"/>
      <c r="L46" s="142"/>
    </row>
    <row r="47" spans="1:12" ht="12.75">
      <c r="A47" s="80">
        <f t="shared" si="4"/>
        <v>40</v>
      </c>
      <c r="B47" s="101">
        <v>41</v>
      </c>
      <c r="C47" s="105"/>
      <c r="D47" s="105"/>
      <c r="E47" s="105" t="s">
        <v>248</v>
      </c>
      <c r="F47" s="109" t="s">
        <v>249</v>
      </c>
      <c r="G47" s="110">
        <v>0.2</v>
      </c>
      <c r="H47" s="110">
        <v>0.3</v>
      </c>
      <c r="I47" s="142">
        <v>0.1</v>
      </c>
      <c r="J47" s="110"/>
      <c r="K47" s="110"/>
      <c r="L47" s="142"/>
    </row>
    <row r="48" spans="1:12" ht="12.75">
      <c r="A48" s="80">
        <f t="shared" si="4"/>
        <v>41</v>
      </c>
      <c r="B48" s="101"/>
      <c r="C48" s="102" t="s">
        <v>250</v>
      </c>
      <c r="D48" s="394" t="s">
        <v>251</v>
      </c>
      <c r="E48" s="394"/>
      <c r="F48" s="394"/>
      <c r="G48" s="104">
        <f aca="true" t="shared" si="6" ref="G48:L49">SUM(G49)</f>
        <v>0</v>
      </c>
      <c r="H48" s="104">
        <f t="shared" si="6"/>
        <v>0</v>
      </c>
      <c r="I48" s="160">
        <f t="shared" si="6"/>
        <v>0</v>
      </c>
      <c r="J48" s="104">
        <f t="shared" si="6"/>
        <v>0</v>
      </c>
      <c r="K48" s="104">
        <f t="shared" si="6"/>
        <v>0</v>
      </c>
      <c r="L48" s="160">
        <f t="shared" si="6"/>
        <v>0</v>
      </c>
    </row>
    <row r="49" spans="1:12" ht="12.75">
      <c r="A49" s="80">
        <f t="shared" si="4"/>
        <v>42</v>
      </c>
      <c r="B49" s="101"/>
      <c r="C49" s="105"/>
      <c r="D49" s="106" t="s">
        <v>252</v>
      </c>
      <c r="E49" s="395" t="s">
        <v>253</v>
      </c>
      <c r="F49" s="395"/>
      <c r="G49" s="108">
        <f t="shared" si="6"/>
        <v>0</v>
      </c>
      <c r="H49" s="108">
        <f t="shared" si="6"/>
        <v>0</v>
      </c>
      <c r="I49" s="139">
        <f t="shared" si="6"/>
        <v>0</v>
      </c>
      <c r="J49" s="108">
        <f t="shared" si="6"/>
        <v>0</v>
      </c>
      <c r="K49" s="108">
        <f t="shared" si="6"/>
        <v>0</v>
      </c>
      <c r="L49" s="139">
        <f t="shared" si="6"/>
        <v>0</v>
      </c>
    </row>
    <row r="50" spans="1:12" ht="12.75">
      <c r="A50" s="80">
        <f t="shared" si="4"/>
        <v>43</v>
      </c>
      <c r="B50" s="101">
        <v>41</v>
      </c>
      <c r="C50" s="105"/>
      <c r="D50" s="105"/>
      <c r="E50" s="105" t="s">
        <v>113</v>
      </c>
      <c r="F50" s="109" t="s">
        <v>114</v>
      </c>
      <c r="G50" s="110">
        <v>0</v>
      </c>
      <c r="H50" s="110">
        <v>0</v>
      </c>
      <c r="I50" s="142">
        <v>0</v>
      </c>
      <c r="J50" s="110"/>
      <c r="K50" s="110"/>
      <c r="L50" s="142"/>
    </row>
    <row r="51" spans="1:12" ht="12.75">
      <c r="A51" s="80">
        <f t="shared" si="4"/>
        <v>44</v>
      </c>
      <c r="B51" s="101" t="s">
        <v>254</v>
      </c>
      <c r="C51" s="102" t="s">
        <v>255</v>
      </c>
      <c r="D51" s="394" t="s">
        <v>256</v>
      </c>
      <c r="E51" s="394"/>
      <c r="F51" s="394"/>
      <c r="G51" s="104">
        <f aca="true" t="shared" si="7" ref="G51:L51">SUM(G52+G77)</f>
        <v>33.99999999999999</v>
      </c>
      <c r="H51" s="104">
        <f t="shared" si="7"/>
        <v>27.3</v>
      </c>
      <c r="I51" s="160">
        <f t="shared" si="7"/>
        <v>19.5</v>
      </c>
      <c r="J51" s="104">
        <f t="shared" si="7"/>
        <v>0</v>
      </c>
      <c r="K51" s="104">
        <f t="shared" si="7"/>
        <v>0</v>
      </c>
      <c r="L51" s="160">
        <f t="shared" si="7"/>
        <v>0</v>
      </c>
    </row>
    <row r="52" spans="1:12" ht="12.75">
      <c r="A52" s="80">
        <f t="shared" si="4"/>
        <v>45</v>
      </c>
      <c r="B52" s="101"/>
      <c r="C52" s="105"/>
      <c r="D52" s="106" t="s">
        <v>257</v>
      </c>
      <c r="E52" s="395" t="s">
        <v>258</v>
      </c>
      <c r="F52" s="395"/>
      <c r="G52" s="108">
        <f aca="true" t="shared" si="8" ref="G52:L52">SUM(G56+G53)</f>
        <v>21.899999999999995</v>
      </c>
      <c r="H52" s="108">
        <f t="shared" si="8"/>
        <v>25.7</v>
      </c>
      <c r="I52" s="139">
        <f t="shared" si="8"/>
        <v>19.5</v>
      </c>
      <c r="J52" s="108">
        <f t="shared" si="8"/>
        <v>0</v>
      </c>
      <c r="K52" s="108">
        <f t="shared" si="8"/>
        <v>0</v>
      </c>
      <c r="L52" s="139">
        <f t="shared" si="8"/>
        <v>0</v>
      </c>
    </row>
    <row r="53" spans="1:12" ht="12.75">
      <c r="A53" s="80">
        <f t="shared" si="4"/>
        <v>46</v>
      </c>
      <c r="B53" s="101"/>
      <c r="C53" s="105"/>
      <c r="D53" s="105"/>
      <c r="E53" s="415" t="s">
        <v>259</v>
      </c>
      <c r="F53" s="415"/>
      <c r="G53" s="120">
        <f aca="true" t="shared" si="9" ref="G53:L53">SUM(G54:G55)</f>
        <v>0</v>
      </c>
      <c r="H53" s="120">
        <f t="shared" si="9"/>
        <v>2</v>
      </c>
      <c r="I53" s="141">
        <f t="shared" si="9"/>
        <v>1</v>
      </c>
      <c r="J53" s="120">
        <f t="shared" si="9"/>
        <v>0</v>
      </c>
      <c r="K53" s="120">
        <f t="shared" si="9"/>
        <v>0</v>
      </c>
      <c r="L53" s="141">
        <f t="shared" si="9"/>
        <v>0</v>
      </c>
    </row>
    <row r="54" spans="1:20" ht="12.75">
      <c r="A54" s="80">
        <f t="shared" si="4"/>
        <v>47</v>
      </c>
      <c r="B54" s="101">
        <v>52</v>
      </c>
      <c r="C54" s="105"/>
      <c r="D54" s="105"/>
      <c r="E54" s="161">
        <v>713003</v>
      </c>
      <c r="F54" s="33" t="s">
        <v>260</v>
      </c>
      <c r="G54" s="117">
        <v>0</v>
      </c>
      <c r="H54" s="110">
        <v>0</v>
      </c>
      <c r="I54" s="142">
        <v>0</v>
      </c>
      <c r="J54" s="116"/>
      <c r="K54" s="116"/>
      <c r="L54" s="159"/>
      <c r="N54" s="388"/>
      <c r="O54" s="388"/>
      <c r="P54" s="388"/>
      <c r="Q54" s="388"/>
      <c r="R54" s="388"/>
      <c r="S54" s="388"/>
      <c r="T54" s="388"/>
    </row>
    <row r="55" spans="1:20" ht="12.75">
      <c r="A55" s="80">
        <f t="shared" si="4"/>
        <v>48</v>
      </c>
      <c r="B55" s="101">
        <v>41</v>
      </c>
      <c r="C55" s="105"/>
      <c r="D55" s="105"/>
      <c r="E55" s="161">
        <v>635004</v>
      </c>
      <c r="F55" s="33" t="s">
        <v>261</v>
      </c>
      <c r="G55" s="117">
        <v>0</v>
      </c>
      <c r="H55" s="110">
        <v>2</v>
      </c>
      <c r="I55" s="142">
        <v>1</v>
      </c>
      <c r="J55" s="117"/>
      <c r="K55" s="117"/>
      <c r="L55" s="152"/>
      <c r="N55" s="388"/>
      <c r="O55" s="388"/>
      <c r="P55" s="388"/>
      <c r="Q55" s="388"/>
      <c r="R55" s="388"/>
      <c r="S55" s="388"/>
      <c r="T55" s="388"/>
    </row>
    <row r="56" spans="1:20" ht="12.75">
      <c r="A56" s="80">
        <f t="shared" si="4"/>
        <v>49</v>
      </c>
      <c r="B56" s="101"/>
      <c r="C56" s="105"/>
      <c r="D56" s="105"/>
      <c r="E56" s="397" t="s">
        <v>262</v>
      </c>
      <c r="F56" s="397"/>
      <c r="G56" s="120">
        <f aca="true" t="shared" si="10" ref="G56:L56">SUM(G57:G76)</f>
        <v>21.899999999999995</v>
      </c>
      <c r="H56" s="120">
        <f t="shared" si="10"/>
        <v>23.7</v>
      </c>
      <c r="I56" s="141">
        <f t="shared" si="10"/>
        <v>18.5</v>
      </c>
      <c r="J56" s="120">
        <f t="shared" si="10"/>
        <v>0</v>
      </c>
      <c r="K56" s="120">
        <f t="shared" si="10"/>
        <v>0</v>
      </c>
      <c r="L56" s="141">
        <f t="shared" si="10"/>
        <v>0</v>
      </c>
      <c r="N56" s="388"/>
      <c r="O56" s="388"/>
      <c r="P56" s="388"/>
      <c r="Q56" s="388"/>
      <c r="R56" s="388"/>
      <c r="S56" s="388"/>
      <c r="T56" s="388"/>
    </row>
    <row r="57" spans="1:12" ht="12.75">
      <c r="A57" s="80">
        <f t="shared" si="4"/>
        <v>50</v>
      </c>
      <c r="B57" s="112">
        <v>41</v>
      </c>
      <c r="C57" s="113"/>
      <c r="D57" s="113"/>
      <c r="E57" s="113" t="s">
        <v>85</v>
      </c>
      <c r="F57" s="124" t="s">
        <v>86</v>
      </c>
      <c r="G57" s="117">
        <v>8.9</v>
      </c>
      <c r="H57" s="110">
        <v>9</v>
      </c>
      <c r="I57" s="142">
        <v>5.5</v>
      </c>
      <c r="J57" s="117"/>
      <c r="K57" s="117"/>
      <c r="L57" s="152"/>
    </row>
    <row r="58" spans="1:12" ht="12.75">
      <c r="A58" s="80">
        <f t="shared" si="4"/>
        <v>51</v>
      </c>
      <c r="B58" s="101">
        <v>41</v>
      </c>
      <c r="C58" s="105"/>
      <c r="D58" s="105"/>
      <c r="E58" s="105" t="s">
        <v>87</v>
      </c>
      <c r="F58" s="109" t="s">
        <v>88</v>
      </c>
      <c r="G58" s="110">
        <v>1.8</v>
      </c>
      <c r="H58" s="110">
        <v>1.5</v>
      </c>
      <c r="I58" s="142">
        <v>1.7</v>
      </c>
      <c r="J58" s="110"/>
      <c r="K58" s="110"/>
      <c r="L58" s="142"/>
    </row>
    <row r="59" spans="1:12" ht="12.75">
      <c r="A59" s="80">
        <f t="shared" si="4"/>
        <v>52</v>
      </c>
      <c r="B59" s="101">
        <v>41</v>
      </c>
      <c r="C59" s="105"/>
      <c r="D59" s="105"/>
      <c r="E59" s="105" t="s">
        <v>218</v>
      </c>
      <c r="F59" s="109" t="s">
        <v>219</v>
      </c>
      <c r="G59" s="110">
        <v>0</v>
      </c>
      <c r="H59" s="110">
        <v>0</v>
      </c>
      <c r="I59" s="142">
        <v>0.9</v>
      </c>
      <c r="J59" s="110"/>
      <c r="K59" s="110"/>
      <c r="L59" s="142"/>
    </row>
    <row r="60" spans="1:20" ht="12.75">
      <c r="A60" s="80">
        <f t="shared" si="4"/>
        <v>53</v>
      </c>
      <c r="B60" s="101">
        <v>41</v>
      </c>
      <c r="C60" s="105"/>
      <c r="D60" s="105"/>
      <c r="E60" s="105" t="s">
        <v>89</v>
      </c>
      <c r="F60" s="109" t="s">
        <v>90</v>
      </c>
      <c r="G60" s="110">
        <v>0</v>
      </c>
      <c r="H60" s="110">
        <v>0.5</v>
      </c>
      <c r="I60" s="142">
        <v>0.5</v>
      </c>
      <c r="J60" s="110"/>
      <c r="K60" s="110"/>
      <c r="L60" s="142"/>
      <c r="N60" s="388"/>
      <c r="O60" s="388"/>
      <c r="P60" s="388"/>
      <c r="Q60" s="388"/>
      <c r="R60" s="388"/>
      <c r="S60" s="388"/>
      <c r="T60" s="388"/>
    </row>
    <row r="61" spans="1:20" ht="12.75">
      <c r="A61" s="80">
        <f t="shared" si="4"/>
        <v>54</v>
      </c>
      <c r="B61" s="101">
        <v>41</v>
      </c>
      <c r="C61" s="105"/>
      <c r="D61" s="105"/>
      <c r="E61" s="105" t="s">
        <v>91</v>
      </c>
      <c r="F61" s="109" t="s">
        <v>92</v>
      </c>
      <c r="G61" s="110">
        <v>1</v>
      </c>
      <c r="H61" s="110">
        <v>1.3</v>
      </c>
      <c r="I61" s="142">
        <v>0.9</v>
      </c>
      <c r="J61" s="110"/>
      <c r="K61" s="110"/>
      <c r="L61" s="142"/>
      <c r="N61" s="388"/>
      <c r="O61" s="388"/>
      <c r="P61" s="388"/>
      <c r="Q61" s="388"/>
      <c r="R61" s="388"/>
      <c r="S61" s="388"/>
      <c r="T61" s="388"/>
    </row>
    <row r="62" spans="1:20" ht="12.75">
      <c r="A62" s="80">
        <f t="shared" si="4"/>
        <v>55</v>
      </c>
      <c r="B62" s="101">
        <v>41</v>
      </c>
      <c r="C62" s="105"/>
      <c r="D62" s="105"/>
      <c r="E62" s="105" t="s">
        <v>93</v>
      </c>
      <c r="F62" s="109" t="s">
        <v>94</v>
      </c>
      <c r="G62" s="110">
        <v>0.2</v>
      </c>
      <c r="H62" s="110">
        <v>0.2</v>
      </c>
      <c r="I62" s="142">
        <v>0.1</v>
      </c>
      <c r="J62" s="110"/>
      <c r="K62" s="110"/>
      <c r="L62" s="142"/>
      <c r="N62" s="388"/>
      <c r="O62" s="388"/>
      <c r="P62" s="388"/>
      <c r="Q62" s="388"/>
      <c r="R62" s="388"/>
      <c r="S62" s="388"/>
      <c r="T62" s="388"/>
    </row>
    <row r="63" spans="1:12" ht="12.75">
      <c r="A63" s="80">
        <f t="shared" si="4"/>
        <v>56</v>
      </c>
      <c r="B63" s="101">
        <v>41</v>
      </c>
      <c r="C63" s="105"/>
      <c r="D63" s="105"/>
      <c r="E63" s="105" t="s">
        <v>95</v>
      </c>
      <c r="F63" s="109" t="s">
        <v>96</v>
      </c>
      <c r="G63" s="110">
        <v>1.6</v>
      </c>
      <c r="H63" s="110">
        <v>1.8</v>
      </c>
      <c r="I63" s="142">
        <v>1.2</v>
      </c>
      <c r="J63" s="110"/>
      <c r="K63" s="110"/>
      <c r="L63" s="142"/>
    </row>
    <row r="64" spans="1:12" ht="12.75">
      <c r="A64" s="80">
        <f t="shared" si="4"/>
        <v>57</v>
      </c>
      <c r="B64" s="101">
        <v>41</v>
      </c>
      <c r="C64" s="105"/>
      <c r="D64" s="105"/>
      <c r="E64" s="105" t="s">
        <v>97</v>
      </c>
      <c r="F64" s="109" t="s">
        <v>98</v>
      </c>
      <c r="G64" s="110">
        <v>0.1</v>
      </c>
      <c r="H64" s="110">
        <v>0.1</v>
      </c>
      <c r="I64" s="142">
        <v>0.1</v>
      </c>
      <c r="J64" s="110"/>
      <c r="K64" s="110"/>
      <c r="L64" s="142"/>
    </row>
    <row r="65" spans="1:12" ht="12.75">
      <c r="A65" s="80">
        <f t="shared" si="4"/>
        <v>58</v>
      </c>
      <c r="B65" s="101">
        <v>41</v>
      </c>
      <c r="C65" s="105"/>
      <c r="D65" s="105"/>
      <c r="E65" s="105" t="s">
        <v>99</v>
      </c>
      <c r="F65" s="109" t="s">
        <v>100</v>
      </c>
      <c r="G65" s="110">
        <v>0.4</v>
      </c>
      <c r="H65" s="110">
        <v>0.3</v>
      </c>
      <c r="I65" s="142">
        <v>0.3</v>
      </c>
      <c r="J65" s="110"/>
      <c r="K65" s="110"/>
      <c r="L65" s="142"/>
    </row>
    <row r="66" spans="1:12" ht="12.75">
      <c r="A66" s="80">
        <f t="shared" si="4"/>
        <v>59</v>
      </c>
      <c r="B66" s="101">
        <v>41</v>
      </c>
      <c r="C66" s="105"/>
      <c r="D66" s="105"/>
      <c r="E66" s="105" t="s">
        <v>101</v>
      </c>
      <c r="F66" s="109" t="s">
        <v>102</v>
      </c>
      <c r="G66" s="110">
        <v>0.1</v>
      </c>
      <c r="H66" s="110">
        <v>0.1</v>
      </c>
      <c r="I66" s="142">
        <v>0.1</v>
      </c>
      <c r="J66" s="110"/>
      <c r="K66" s="110"/>
      <c r="L66" s="142"/>
    </row>
    <row r="67" spans="1:12" ht="12.75">
      <c r="A67" s="80">
        <f t="shared" si="4"/>
        <v>60</v>
      </c>
      <c r="B67" s="101">
        <v>41</v>
      </c>
      <c r="C67" s="105"/>
      <c r="D67" s="105"/>
      <c r="E67" s="105" t="s">
        <v>105</v>
      </c>
      <c r="F67" s="109" t="s">
        <v>106</v>
      </c>
      <c r="G67" s="110">
        <v>0.5</v>
      </c>
      <c r="H67" s="110">
        <v>0.5</v>
      </c>
      <c r="I67" s="142">
        <v>0.4</v>
      </c>
      <c r="J67" s="110"/>
      <c r="K67" s="110"/>
      <c r="L67" s="142"/>
    </row>
    <row r="68" spans="1:12" ht="12.75">
      <c r="A68" s="80">
        <f t="shared" si="4"/>
        <v>61</v>
      </c>
      <c r="B68" s="101">
        <v>41</v>
      </c>
      <c r="C68" s="105"/>
      <c r="D68" s="105"/>
      <c r="E68" s="105" t="s">
        <v>107</v>
      </c>
      <c r="F68" s="109" t="s">
        <v>108</v>
      </c>
      <c r="G68" s="110">
        <v>0.2</v>
      </c>
      <c r="H68" s="110">
        <v>0.1</v>
      </c>
      <c r="I68" s="142">
        <v>0.1</v>
      </c>
      <c r="J68" s="110"/>
      <c r="K68" s="110"/>
      <c r="L68" s="142"/>
    </row>
    <row r="69" spans="1:12" ht="12.75">
      <c r="A69" s="80">
        <f t="shared" si="4"/>
        <v>62</v>
      </c>
      <c r="B69" s="101">
        <v>41</v>
      </c>
      <c r="C69" s="105"/>
      <c r="D69" s="105"/>
      <c r="E69" s="105" t="s">
        <v>109</v>
      </c>
      <c r="F69" s="109" t="s">
        <v>110</v>
      </c>
      <c r="G69" s="110">
        <v>0.1</v>
      </c>
      <c r="H69" s="110">
        <v>0.2</v>
      </c>
      <c r="I69" s="142">
        <v>0.2</v>
      </c>
      <c r="J69" s="110"/>
      <c r="K69" s="110"/>
      <c r="L69" s="142"/>
    </row>
    <row r="70" spans="1:12" ht="12.75">
      <c r="A70" s="80">
        <f t="shared" si="4"/>
        <v>63</v>
      </c>
      <c r="B70" s="101">
        <v>41</v>
      </c>
      <c r="C70" s="105"/>
      <c r="D70" s="105"/>
      <c r="E70" s="105" t="s">
        <v>111</v>
      </c>
      <c r="F70" s="109" t="s">
        <v>112</v>
      </c>
      <c r="G70" s="110">
        <v>1.2</v>
      </c>
      <c r="H70" s="110">
        <v>0.3</v>
      </c>
      <c r="I70" s="142">
        <v>0.5</v>
      </c>
      <c r="J70" s="110"/>
      <c r="K70" s="110"/>
      <c r="L70" s="142"/>
    </row>
    <row r="71" spans="1:12" ht="12.75">
      <c r="A71" s="80">
        <f t="shared" si="4"/>
        <v>64</v>
      </c>
      <c r="B71" s="101">
        <v>41</v>
      </c>
      <c r="C71" s="105"/>
      <c r="D71" s="105"/>
      <c r="E71" s="105" t="s">
        <v>127</v>
      </c>
      <c r="F71" s="109" t="s">
        <v>220</v>
      </c>
      <c r="G71" s="110">
        <v>0</v>
      </c>
      <c r="H71" s="110">
        <v>0</v>
      </c>
      <c r="I71" s="142">
        <v>0</v>
      </c>
      <c r="J71" s="110"/>
      <c r="K71" s="110"/>
      <c r="L71" s="142"/>
    </row>
    <row r="72" spans="1:12" ht="12.75">
      <c r="A72" s="80">
        <f t="shared" si="4"/>
        <v>65</v>
      </c>
      <c r="B72" s="101">
        <v>41</v>
      </c>
      <c r="C72" s="105"/>
      <c r="D72" s="105"/>
      <c r="E72" s="105" t="s">
        <v>221</v>
      </c>
      <c r="F72" s="109" t="s">
        <v>155</v>
      </c>
      <c r="G72" s="110">
        <v>0</v>
      </c>
      <c r="H72" s="110">
        <v>0</v>
      </c>
      <c r="I72" s="142">
        <v>0.2</v>
      </c>
      <c r="J72" s="110"/>
      <c r="K72" s="110"/>
      <c r="L72" s="142"/>
    </row>
    <row r="73" spans="1:12" ht="12.75">
      <c r="A73" s="80">
        <f aca="true" t="shared" si="11" ref="A73:A104">1+A72</f>
        <v>66</v>
      </c>
      <c r="B73" s="101">
        <v>41</v>
      </c>
      <c r="C73" s="105"/>
      <c r="D73" s="105"/>
      <c r="E73" s="105" t="s">
        <v>174</v>
      </c>
      <c r="F73" s="109" t="s">
        <v>175</v>
      </c>
      <c r="G73" s="110">
        <v>0.4</v>
      </c>
      <c r="H73" s="110">
        <v>0.8</v>
      </c>
      <c r="I73" s="142">
        <v>0.8</v>
      </c>
      <c r="J73" s="110"/>
      <c r="K73" s="110"/>
      <c r="L73" s="142"/>
    </row>
    <row r="74" spans="1:12" ht="12.75">
      <c r="A74" s="80">
        <f t="shared" si="11"/>
        <v>67</v>
      </c>
      <c r="B74" s="101">
        <v>41</v>
      </c>
      <c r="C74" s="105"/>
      <c r="D74" s="105"/>
      <c r="E74" s="105" t="s">
        <v>199</v>
      </c>
      <c r="F74" s="109" t="s">
        <v>200</v>
      </c>
      <c r="G74" s="110">
        <v>0.4</v>
      </c>
      <c r="H74" s="110">
        <v>0.5</v>
      </c>
      <c r="I74" s="142">
        <v>1</v>
      </c>
      <c r="J74" s="110"/>
      <c r="K74" s="110"/>
      <c r="L74" s="142"/>
    </row>
    <row r="75" spans="1:12" ht="12.75">
      <c r="A75" s="80">
        <f t="shared" si="11"/>
        <v>68</v>
      </c>
      <c r="B75" s="101">
        <v>41</v>
      </c>
      <c r="C75" s="105"/>
      <c r="D75" s="105"/>
      <c r="E75" s="105" t="s">
        <v>119</v>
      </c>
      <c r="F75" s="109" t="s">
        <v>263</v>
      </c>
      <c r="G75" s="110">
        <v>5</v>
      </c>
      <c r="H75" s="110">
        <v>4.7</v>
      </c>
      <c r="I75" s="142">
        <v>4</v>
      </c>
      <c r="J75" s="110"/>
      <c r="K75" s="110"/>
      <c r="L75" s="142"/>
    </row>
    <row r="76" spans="1:12" ht="12.75">
      <c r="A76" s="80">
        <f t="shared" si="11"/>
        <v>69</v>
      </c>
      <c r="B76" s="101">
        <v>41</v>
      </c>
      <c r="C76" s="105"/>
      <c r="D76" s="105"/>
      <c r="E76" s="105" t="s">
        <v>264</v>
      </c>
      <c r="F76" s="109" t="s">
        <v>265</v>
      </c>
      <c r="G76" s="110">
        <v>0</v>
      </c>
      <c r="H76" s="110">
        <v>1.8</v>
      </c>
      <c r="I76" s="142">
        <v>0</v>
      </c>
      <c r="J76" s="110"/>
      <c r="K76" s="110"/>
      <c r="L76" s="142"/>
    </row>
    <row r="77" spans="1:12" ht="12.75">
      <c r="A77" s="80">
        <f t="shared" si="11"/>
        <v>70</v>
      </c>
      <c r="B77" s="101"/>
      <c r="C77" s="105"/>
      <c r="D77" s="106" t="s">
        <v>266</v>
      </c>
      <c r="E77" s="416" t="s">
        <v>267</v>
      </c>
      <c r="F77" s="416"/>
      <c r="G77" s="108">
        <f aca="true" t="shared" si="12" ref="G77:L77">SUM(G78)</f>
        <v>12.1</v>
      </c>
      <c r="H77" s="108">
        <f t="shared" si="12"/>
        <v>1.6</v>
      </c>
      <c r="I77" s="139">
        <f t="shared" si="12"/>
        <v>0</v>
      </c>
      <c r="J77" s="108">
        <f t="shared" si="12"/>
        <v>0</v>
      </c>
      <c r="K77" s="108">
        <f t="shared" si="12"/>
        <v>0</v>
      </c>
      <c r="L77" s="139">
        <f t="shared" si="12"/>
        <v>0</v>
      </c>
    </row>
    <row r="78" spans="1:12" ht="12.75">
      <c r="A78" s="80">
        <f t="shared" si="11"/>
        <v>71</v>
      </c>
      <c r="B78" s="101"/>
      <c r="C78" s="105"/>
      <c r="D78" s="105"/>
      <c r="E78" s="415" t="s">
        <v>268</v>
      </c>
      <c r="F78" s="415"/>
      <c r="G78" s="120">
        <f>SUM(G79:G85)</f>
        <v>12.1</v>
      </c>
      <c r="H78" s="120">
        <f>SUM(H79:H85)</f>
        <v>1.6</v>
      </c>
      <c r="I78" s="141">
        <f>SUM(I79:I85)</f>
        <v>0</v>
      </c>
      <c r="J78" s="120">
        <f>SUM(J84:J85)</f>
        <v>0</v>
      </c>
      <c r="K78" s="120">
        <f>SUM(K84:K85)</f>
        <v>0</v>
      </c>
      <c r="L78" s="141">
        <f>SUM(L84:L85)</f>
        <v>0</v>
      </c>
    </row>
    <row r="79" spans="1:12" ht="12.75">
      <c r="A79" s="80">
        <f t="shared" si="11"/>
        <v>72</v>
      </c>
      <c r="B79" s="101">
        <v>41</v>
      </c>
      <c r="C79" s="105"/>
      <c r="D79" s="105"/>
      <c r="E79" s="112">
        <v>633001</v>
      </c>
      <c r="F79" s="33" t="s">
        <v>196</v>
      </c>
      <c r="G79" s="117">
        <v>6.2</v>
      </c>
      <c r="H79" s="110">
        <v>0</v>
      </c>
      <c r="I79" s="142">
        <v>0</v>
      </c>
      <c r="J79" s="117"/>
      <c r="K79" s="117"/>
      <c r="L79" s="152"/>
    </row>
    <row r="80" spans="1:12" ht="12.75">
      <c r="A80" s="80">
        <f t="shared" si="11"/>
        <v>73</v>
      </c>
      <c r="B80" s="101">
        <v>41</v>
      </c>
      <c r="C80" s="105"/>
      <c r="D80" s="105"/>
      <c r="E80" s="112">
        <v>633006</v>
      </c>
      <c r="F80" s="33" t="s">
        <v>114</v>
      </c>
      <c r="G80" s="117">
        <v>1.5</v>
      </c>
      <c r="H80" s="110">
        <v>0.5</v>
      </c>
      <c r="I80" s="142">
        <v>0</v>
      </c>
      <c r="J80" s="117"/>
      <c r="K80" s="117"/>
      <c r="L80" s="152"/>
    </row>
    <row r="81" spans="1:12" ht="12.75">
      <c r="A81" s="80">
        <f t="shared" si="11"/>
        <v>74</v>
      </c>
      <c r="B81" s="101">
        <v>41</v>
      </c>
      <c r="C81" s="105"/>
      <c r="D81" s="105"/>
      <c r="E81" s="112">
        <v>634003</v>
      </c>
      <c r="F81" s="33" t="s">
        <v>269</v>
      </c>
      <c r="G81" s="117">
        <v>0.5</v>
      </c>
      <c r="H81" s="110">
        <v>0.5</v>
      </c>
      <c r="I81" s="142">
        <v>0</v>
      </c>
      <c r="J81" s="117"/>
      <c r="K81" s="117"/>
      <c r="L81" s="152"/>
    </row>
    <row r="82" spans="1:20" ht="12.75">
      <c r="A82" s="80">
        <f t="shared" si="11"/>
        <v>75</v>
      </c>
      <c r="B82" s="101">
        <v>41</v>
      </c>
      <c r="C82" s="105"/>
      <c r="D82" s="105"/>
      <c r="E82" s="112">
        <v>637004</v>
      </c>
      <c r="F82" s="33" t="s">
        <v>201</v>
      </c>
      <c r="G82" s="117">
        <v>0.6</v>
      </c>
      <c r="H82" s="110">
        <v>0.6</v>
      </c>
      <c r="I82" s="142">
        <v>0</v>
      </c>
      <c r="J82" s="117"/>
      <c r="K82" s="117"/>
      <c r="L82" s="152"/>
      <c r="N82" s="388"/>
      <c r="O82" s="388"/>
      <c r="P82" s="388"/>
      <c r="Q82" s="388"/>
      <c r="R82" s="388"/>
      <c r="S82" s="388"/>
      <c r="T82" s="388"/>
    </row>
    <row r="83" spans="1:20" ht="12.75">
      <c r="A83" s="80">
        <f t="shared" si="11"/>
        <v>76</v>
      </c>
      <c r="B83" s="101">
        <v>41</v>
      </c>
      <c r="C83" s="105"/>
      <c r="D83" s="105"/>
      <c r="E83" s="112">
        <v>6374027</v>
      </c>
      <c r="F83" s="33" t="s">
        <v>270</v>
      </c>
      <c r="G83" s="117">
        <v>0</v>
      </c>
      <c r="H83" s="110">
        <v>0</v>
      </c>
      <c r="I83" s="142">
        <v>0</v>
      </c>
      <c r="J83" s="117"/>
      <c r="K83" s="117"/>
      <c r="L83" s="152"/>
      <c r="N83" s="388"/>
      <c r="O83" s="388"/>
      <c r="P83" s="388"/>
      <c r="Q83" s="388"/>
      <c r="R83" s="388"/>
      <c r="S83" s="388"/>
      <c r="T83" s="388"/>
    </row>
    <row r="84" spans="1:20" ht="12.75">
      <c r="A84" s="80">
        <f t="shared" si="11"/>
        <v>77</v>
      </c>
      <c r="B84" s="101">
        <v>41</v>
      </c>
      <c r="C84" s="105"/>
      <c r="D84" s="105"/>
      <c r="E84" s="163">
        <v>632001</v>
      </c>
      <c r="F84" s="164" t="s">
        <v>271</v>
      </c>
      <c r="G84" s="116">
        <v>3.2</v>
      </c>
      <c r="H84" s="116">
        <v>0</v>
      </c>
      <c r="I84" s="159">
        <v>0</v>
      </c>
      <c r="J84" s="117"/>
      <c r="K84" s="117"/>
      <c r="L84" s="152"/>
      <c r="N84" s="388"/>
      <c r="O84" s="388"/>
      <c r="P84" s="388"/>
      <c r="Q84" s="388"/>
      <c r="R84" s="388"/>
      <c r="S84" s="388"/>
      <c r="T84" s="388"/>
    </row>
    <row r="85" spans="1:12" ht="12.75">
      <c r="A85" s="80">
        <f t="shared" si="11"/>
        <v>78</v>
      </c>
      <c r="B85" s="101">
        <v>41</v>
      </c>
      <c r="C85" s="105"/>
      <c r="D85" s="105"/>
      <c r="E85" s="112">
        <v>637036</v>
      </c>
      <c r="F85" s="33" t="s">
        <v>272</v>
      </c>
      <c r="G85" s="117">
        <v>0.1</v>
      </c>
      <c r="H85" s="110">
        <v>0</v>
      </c>
      <c r="I85" s="142">
        <v>0</v>
      </c>
      <c r="J85" s="117"/>
      <c r="K85" s="117"/>
      <c r="L85" s="152"/>
    </row>
    <row r="86" spans="1:12" ht="12.75">
      <c r="A86" s="80">
        <f t="shared" si="11"/>
        <v>79</v>
      </c>
      <c r="B86" s="101"/>
      <c r="C86" s="102" t="s">
        <v>135</v>
      </c>
      <c r="D86" s="394" t="s">
        <v>136</v>
      </c>
      <c r="E86" s="394"/>
      <c r="F86" s="394"/>
      <c r="G86" s="104">
        <f aca="true" t="shared" si="13" ref="G86:L86">SUM(G87+G149+G102)</f>
        <v>930.8</v>
      </c>
      <c r="H86" s="104">
        <f t="shared" si="13"/>
        <v>704.8000000000001</v>
      </c>
      <c r="I86" s="160">
        <f t="shared" si="13"/>
        <v>591.2</v>
      </c>
      <c r="J86" s="104">
        <f t="shared" si="13"/>
        <v>16</v>
      </c>
      <c r="K86" s="104">
        <f t="shared" si="13"/>
        <v>0</v>
      </c>
      <c r="L86" s="160">
        <f t="shared" si="13"/>
        <v>0</v>
      </c>
    </row>
    <row r="87" spans="1:12" ht="12.75">
      <c r="A87" s="80">
        <f t="shared" si="11"/>
        <v>80</v>
      </c>
      <c r="B87" s="101"/>
      <c r="C87" s="105"/>
      <c r="D87" s="106" t="s">
        <v>273</v>
      </c>
      <c r="E87" s="395" t="s">
        <v>274</v>
      </c>
      <c r="F87" s="395"/>
      <c r="G87" s="108">
        <f aca="true" t="shared" si="14" ref="G87:L87">SUM(G88)</f>
        <v>9.9</v>
      </c>
      <c r="H87" s="108">
        <f t="shared" si="14"/>
        <v>11.499999999999998</v>
      </c>
      <c r="I87" s="139">
        <f t="shared" si="14"/>
        <v>12.299999999999999</v>
      </c>
      <c r="J87" s="108">
        <f t="shared" si="14"/>
        <v>0</v>
      </c>
      <c r="K87" s="108">
        <f t="shared" si="14"/>
        <v>0</v>
      </c>
      <c r="L87" s="139">
        <f t="shared" si="14"/>
        <v>0</v>
      </c>
    </row>
    <row r="88" spans="1:12" ht="12.75">
      <c r="A88" s="80">
        <f t="shared" si="11"/>
        <v>81</v>
      </c>
      <c r="B88" s="101"/>
      <c r="C88" s="105"/>
      <c r="D88" s="105"/>
      <c r="E88" s="397" t="s">
        <v>275</v>
      </c>
      <c r="F88" s="397"/>
      <c r="G88" s="120">
        <f aca="true" t="shared" si="15" ref="G88:L88">SUM(G89:G101)</f>
        <v>9.9</v>
      </c>
      <c r="H88" s="120">
        <f t="shared" si="15"/>
        <v>11.499999999999998</v>
      </c>
      <c r="I88" s="141">
        <f t="shared" si="15"/>
        <v>12.299999999999999</v>
      </c>
      <c r="J88" s="120">
        <f t="shared" si="15"/>
        <v>0</v>
      </c>
      <c r="K88" s="120">
        <f t="shared" si="15"/>
        <v>0</v>
      </c>
      <c r="L88" s="141">
        <f t="shared" si="15"/>
        <v>0</v>
      </c>
    </row>
    <row r="89" spans="1:12" ht="12.75">
      <c r="A89" s="80">
        <f t="shared" si="11"/>
        <v>82</v>
      </c>
      <c r="B89" s="101">
        <v>111</v>
      </c>
      <c r="C89" s="105"/>
      <c r="D89" s="105"/>
      <c r="E89" s="105" t="s">
        <v>85</v>
      </c>
      <c r="F89" s="109" t="s">
        <v>86</v>
      </c>
      <c r="G89" s="110">
        <v>6.3</v>
      </c>
      <c r="H89" s="110">
        <v>5.4</v>
      </c>
      <c r="I89" s="142">
        <v>5.5</v>
      </c>
      <c r="J89" s="110"/>
      <c r="K89" s="110"/>
      <c r="L89" s="142"/>
    </row>
    <row r="90" spans="1:12" ht="12.75">
      <c r="A90" s="80">
        <f t="shared" si="11"/>
        <v>83</v>
      </c>
      <c r="B90" s="101">
        <v>111</v>
      </c>
      <c r="C90" s="105"/>
      <c r="D90" s="105"/>
      <c r="E90" s="105" t="s">
        <v>87</v>
      </c>
      <c r="F90" s="109" t="s">
        <v>276</v>
      </c>
      <c r="G90" s="110">
        <v>0</v>
      </c>
      <c r="H90" s="110">
        <v>2.6</v>
      </c>
      <c r="I90" s="142">
        <v>2.3</v>
      </c>
      <c r="J90" s="110"/>
      <c r="K90" s="110"/>
      <c r="L90" s="142"/>
    </row>
    <row r="91" spans="1:20" ht="12.75">
      <c r="A91" s="80">
        <f t="shared" si="11"/>
        <v>84</v>
      </c>
      <c r="B91" s="101">
        <v>111</v>
      </c>
      <c r="C91" s="105"/>
      <c r="D91" s="105"/>
      <c r="E91" s="105" t="s">
        <v>89</v>
      </c>
      <c r="F91" s="109" t="s">
        <v>90</v>
      </c>
      <c r="G91" s="110">
        <v>0</v>
      </c>
      <c r="H91" s="110">
        <v>0.4</v>
      </c>
      <c r="I91" s="142">
        <v>0.5</v>
      </c>
      <c r="J91" s="110"/>
      <c r="K91" s="110"/>
      <c r="L91" s="142"/>
      <c r="N91" s="388"/>
      <c r="O91" s="388"/>
      <c r="P91" s="388"/>
      <c r="Q91" s="388"/>
      <c r="R91" s="388"/>
      <c r="S91" s="388"/>
      <c r="T91" s="388"/>
    </row>
    <row r="92" spans="1:20" ht="12.75">
      <c r="A92" s="80">
        <f t="shared" si="11"/>
        <v>85</v>
      </c>
      <c r="B92" s="101">
        <v>41</v>
      </c>
      <c r="C92" s="105"/>
      <c r="D92" s="105"/>
      <c r="E92" s="105" t="s">
        <v>91</v>
      </c>
      <c r="F92" s="109" t="s">
        <v>92</v>
      </c>
      <c r="G92" s="110">
        <v>0.8</v>
      </c>
      <c r="H92" s="110">
        <v>0.6</v>
      </c>
      <c r="I92" s="142">
        <v>0.8</v>
      </c>
      <c r="J92" s="110"/>
      <c r="K92" s="110"/>
      <c r="L92" s="142"/>
      <c r="N92" s="388"/>
      <c r="O92" s="388"/>
      <c r="P92" s="388"/>
      <c r="Q92" s="388"/>
      <c r="R92" s="388"/>
      <c r="S92" s="388"/>
      <c r="T92" s="388"/>
    </row>
    <row r="93" spans="1:20" ht="12.75">
      <c r="A93" s="80">
        <f t="shared" si="11"/>
        <v>86</v>
      </c>
      <c r="B93" s="101">
        <v>111</v>
      </c>
      <c r="C93" s="105"/>
      <c r="D93" s="105"/>
      <c r="E93" s="105" t="s">
        <v>93</v>
      </c>
      <c r="F93" s="109" t="s">
        <v>94</v>
      </c>
      <c r="G93" s="110">
        <v>0.2</v>
      </c>
      <c r="H93" s="110">
        <v>0.1</v>
      </c>
      <c r="I93" s="142">
        <v>0.1</v>
      </c>
      <c r="J93" s="110"/>
      <c r="K93" s="110"/>
      <c r="L93" s="142"/>
      <c r="N93" s="388"/>
      <c r="O93" s="388"/>
      <c r="P93" s="388"/>
      <c r="Q93" s="388"/>
      <c r="R93" s="388"/>
      <c r="S93" s="388"/>
      <c r="T93" s="388"/>
    </row>
    <row r="94" spans="1:12" ht="12.75">
      <c r="A94" s="80">
        <f t="shared" si="11"/>
        <v>87</v>
      </c>
      <c r="B94" s="101">
        <v>41</v>
      </c>
      <c r="C94" s="105"/>
      <c r="D94" s="105"/>
      <c r="E94" s="105" t="s">
        <v>95</v>
      </c>
      <c r="F94" s="109" t="s">
        <v>96</v>
      </c>
      <c r="G94" s="110">
        <v>1.2</v>
      </c>
      <c r="H94" s="110">
        <v>1.1</v>
      </c>
      <c r="I94" s="142">
        <v>1.2</v>
      </c>
      <c r="J94" s="110"/>
      <c r="K94" s="110"/>
      <c r="L94" s="142"/>
    </row>
    <row r="95" spans="1:12" ht="12.75">
      <c r="A95" s="80">
        <f t="shared" si="11"/>
        <v>88</v>
      </c>
      <c r="B95" s="101">
        <v>41</v>
      </c>
      <c r="C95" s="105"/>
      <c r="D95" s="105"/>
      <c r="E95" s="105" t="s">
        <v>97</v>
      </c>
      <c r="F95" s="109" t="s">
        <v>98</v>
      </c>
      <c r="G95" s="110">
        <v>0.6000000000000001</v>
      </c>
      <c r="H95" s="110">
        <v>0.2</v>
      </c>
      <c r="I95" s="142">
        <v>0.1</v>
      </c>
      <c r="J95" s="110"/>
      <c r="K95" s="110"/>
      <c r="L95" s="142"/>
    </row>
    <row r="96" spans="1:12" ht="12.75">
      <c r="A96" s="80">
        <f t="shared" si="11"/>
        <v>89</v>
      </c>
      <c r="B96" s="101">
        <v>41</v>
      </c>
      <c r="C96" s="105"/>
      <c r="D96" s="105"/>
      <c r="E96" s="105" t="s">
        <v>99</v>
      </c>
      <c r="F96" s="109" t="s">
        <v>100</v>
      </c>
      <c r="G96" s="110">
        <v>0.30000000000000004</v>
      </c>
      <c r="H96" s="110">
        <v>0.1</v>
      </c>
      <c r="I96" s="142">
        <v>0.2</v>
      </c>
      <c r="J96" s="110"/>
      <c r="K96" s="110"/>
      <c r="L96" s="142"/>
    </row>
    <row r="97" spans="1:12" ht="12.75">
      <c r="A97" s="80">
        <f t="shared" si="11"/>
        <v>90</v>
      </c>
      <c r="B97" s="101">
        <v>41</v>
      </c>
      <c r="C97" s="105"/>
      <c r="D97" s="105"/>
      <c r="E97" s="105" t="s">
        <v>101</v>
      </c>
      <c r="F97" s="109" t="s">
        <v>102</v>
      </c>
      <c r="G97" s="110">
        <v>0.1</v>
      </c>
      <c r="H97" s="110">
        <v>0.1</v>
      </c>
      <c r="I97" s="142">
        <v>0.1</v>
      </c>
      <c r="J97" s="110"/>
      <c r="K97" s="110"/>
      <c r="L97" s="142"/>
    </row>
    <row r="98" spans="1:12" ht="12.75">
      <c r="A98" s="80">
        <f t="shared" si="11"/>
        <v>91</v>
      </c>
      <c r="B98" s="101">
        <v>41</v>
      </c>
      <c r="C98" s="105"/>
      <c r="D98" s="105"/>
      <c r="E98" s="105" t="s">
        <v>105</v>
      </c>
      <c r="F98" s="109" t="s">
        <v>106</v>
      </c>
      <c r="G98" s="110">
        <v>0.4</v>
      </c>
      <c r="H98" s="110">
        <v>0.1</v>
      </c>
      <c r="I98" s="142">
        <v>0.4</v>
      </c>
      <c r="J98" s="110"/>
      <c r="K98" s="110"/>
      <c r="L98" s="142"/>
    </row>
    <row r="99" spans="1:12" ht="12.75">
      <c r="A99" s="80">
        <f t="shared" si="11"/>
        <v>92</v>
      </c>
      <c r="B99" s="101">
        <v>41</v>
      </c>
      <c r="C99" s="105"/>
      <c r="D99" s="165"/>
      <c r="E99" s="105" t="s">
        <v>107</v>
      </c>
      <c r="F99" s="109" t="s">
        <v>108</v>
      </c>
      <c r="G99" s="110">
        <v>0</v>
      </c>
      <c r="H99" s="110">
        <v>0.1</v>
      </c>
      <c r="I99" s="142">
        <v>0.1</v>
      </c>
      <c r="J99" s="110"/>
      <c r="K99" s="110"/>
      <c r="L99" s="142"/>
    </row>
    <row r="100" spans="1:12" ht="12.75">
      <c r="A100" s="80">
        <f t="shared" si="11"/>
        <v>93</v>
      </c>
      <c r="B100" s="101">
        <v>41</v>
      </c>
      <c r="C100" s="105"/>
      <c r="D100" s="165"/>
      <c r="E100" s="105" t="s">
        <v>109</v>
      </c>
      <c r="F100" s="109" t="s">
        <v>110</v>
      </c>
      <c r="G100" s="110">
        <v>0</v>
      </c>
      <c r="H100" s="110">
        <v>0.3</v>
      </c>
      <c r="I100" s="142">
        <v>0.2</v>
      </c>
      <c r="J100" s="110"/>
      <c r="K100" s="110"/>
      <c r="L100" s="142"/>
    </row>
    <row r="101" spans="1:12" ht="12.75">
      <c r="A101" s="80">
        <f t="shared" si="11"/>
        <v>94</v>
      </c>
      <c r="B101" s="101"/>
      <c r="C101" s="105"/>
      <c r="D101" s="165"/>
      <c r="E101" s="105" t="s">
        <v>111</v>
      </c>
      <c r="F101" s="109" t="s">
        <v>112</v>
      </c>
      <c r="G101" s="110">
        <v>0</v>
      </c>
      <c r="H101" s="110">
        <v>0.4</v>
      </c>
      <c r="I101" s="142">
        <v>0.8</v>
      </c>
      <c r="J101" s="110"/>
      <c r="K101" s="110"/>
      <c r="L101" s="142"/>
    </row>
    <row r="102" spans="1:12" ht="12.75">
      <c r="A102" s="80">
        <f t="shared" si="11"/>
        <v>95</v>
      </c>
      <c r="B102" s="101"/>
      <c r="C102" s="105"/>
      <c r="D102" s="106" t="s">
        <v>137</v>
      </c>
      <c r="E102" s="395" t="s">
        <v>277</v>
      </c>
      <c r="F102" s="395"/>
      <c r="G102" s="108">
        <f aca="true" t="shared" si="16" ref="G102:L102">SUM(G103)</f>
        <v>900.5</v>
      </c>
      <c r="H102" s="108">
        <f t="shared" si="16"/>
        <v>685.8000000000001</v>
      </c>
      <c r="I102" s="139">
        <f t="shared" si="16"/>
        <v>578.9000000000001</v>
      </c>
      <c r="J102" s="108">
        <f t="shared" si="16"/>
        <v>16</v>
      </c>
      <c r="K102" s="108">
        <f t="shared" si="16"/>
        <v>0</v>
      </c>
      <c r="L102" s="139">
        <f t="shared" si="16"/>
        <v>0</v>
      </c>
    </row>
    <row r="103" spans="1:12" ht="12.75">
      <c r="A103" s="80">
        <f t="shared" si="11"/>
        <v>96</v>
      </c>
      <c r="B103" s="101"/>
      <c r="C103" s="105"/>
      <c r="D103" s="105"/>
      <c r="E103" s="397" t="s">
        <v>20</v>
      </c>
      <c r="F103" s="397"/>
      <c r="G103" s="120">
        <f aca="true" t="shared" si="17" ref="G103:L103">SUM(G104:G148)</f>
        <v>900.5</v>
      </c>
      <c r="H103" s="120">
        <f t="shared" si="17"/>
        <v>685.8000000000001</v>
      </c>
      <c r="I103" s="141">
        <f t="shared" si="17"/>
        <v>578.9000000000001</v>
      </c>
      <c r="J103" s="120">
        <f t="shared" si="17"/>
        <v>16</v>
      </c>
      <c r="K103" s="120">
        <f t="shared" si="17"/>
        <v>0</v>
      </c>
      <c r="L103" s="141">
        <f t="shared" si="17"/>
        <v>0</v>
      </c>
    </row>
    <row r="104" spans="1:20" ht="12.75">
      <c r="A104" s="80">
        <f t="shared" si="11"/>
        <v>97</v>
      </c>
      <c r="B104" s="101">
        <v>41</v>
      </c>
      <c r="C104" s="105"/>
      <c r="D104" s="105"/>
      <c r="E104" s="105" t="s">
        <v>85</v>
      </c>
      <c r="F104" s="109" t="s">
        <v>86</v>
      </c>
      <c r="G104" s="110">
        <v>286</v>
      </c>
      <c r="H104" s="110">
        <v>261.7</v>
      </c>
      <c r="I104" s="142">
        <v>235.7</v>
      </c>
      <c r="J104" s="110"/>
      <c r="K104" s="110"/>
      <c r="L104" s="142"/>
      <c r="N104" s="388"/>
      <c r="O104" s="388"/>
      <c r="P104" s="388"/>
      <c r="Q104" s="388"/>
      <c r="R104" s="388"/>
      <c r="S104" s="388"/>
      <c r="T104" s="388"/>
    </row>
    <row r="105" spans="1:20" ht="12.75">
      <c r="A105" s="80">
        <f aca="true" t="shared" si="18" ref="A105:A136">1+A104</f>
        <v>98</v>
      </c>
      <c r="B105" s="101">
        <v>41</v>
      </c>
      <c r="C105" s="105"/>
      <c r="D105" s="105"/>
      <c r="E105" s="105" t="s">
        <v>264</v>
      </c>
      <c r="F105" s="109" t="s">
        <v>278</v>
      </c>
      <c r="G105" s="110">
        <v>0</v>
      </c>
      <c r="H105" s="110">
        <v>5.5</v>
      </c>
      <c r="I105" s="142">
        <v>0</v>
      </c>
      <c r="J105" s="110"/>
      <c r="K105" s="110"/>
      <c r="L105" s="142"/>
      <c r="N105" s="388"/>
      <c r="O105" s="388"/>
      <c r="P105" s="388"/>
      <c r="Q105" s="388"/>
      <c r="R105" s="388"/>
      <c r="S105" s="388"/>
      <c r="T105" s="388"/>
    </row>
    <row r="106" spans="1:20" ht="12.75">
      <c r="A106" s="80">
        <f t="shared" si="18"/>
        <v>99</v>
      </c>
      <c r="B106" s="101">
        <v>41</v>
      </c>
      <c r="C106" s="105"/>
      <c r="D106" s="105"/>
      <c r="E106" s="105" t="s">
        <v>279</v>
      </c>
      <c r="F106" s="109" t="s">
        <v>280</v>
      </c>
      <c r="G106" s="110">
        <v>0</v>
      </c>
      <c r="H106" s="110">
        <v>2.2</v>
      </c>
      <c r="I106" s="142">
        <v>3.2</v>
      </c>
      <c r="J106" s="110"/>
      <c r="K106" s="110"/>
      <c r="L106" s="142"/>
      <c r="N106" s="388"/>
      <c r="O106" s="388"/>
      <c r="P106" s="388"/>
      <c r="Q106" s="388"/>
      <c r="R106" s="388"/>
      <c r="S106" s="388"/>
      <c r="T106" s="388"/>
    </row>
    <row r="107" spans="1:20" ht="12.75">
      <c r="A107" s="80">
        <f t="shared" si="18"/>
        <v>100</v>
      </c>
      <c r="B107" s="101">
        <v>41</v>
      </c>
      <c r="C107" s="105"/>
      <c r="D107" s="105"/>
      <c r="E107" s="105" t="s">
        <v>87</v>
      </c>
      <c r="F107" s="109" t="s">
        <v>88</v>
      </c>
      <c r="G107" s="110">
        <v>63</v>
      </c>
      <c r="H107" s="110">
        <v>70</v>
      </c>
      <c r="I107" s="142">
        <v>65.8</v>
      </c>
      <c r="J107" s="110"/>
      <c r="K107" s="110"/>
      <c r="L107" s="142"/>
      <c r="N107" s="388"/>
      <c r="O107" s="388"/>
      <c r="P107" s="388"/>
      <c r="Q107" s="388"/>
      <c r="R107" s="388"/>
      <c r="S107" s="388"/>
      <c r="T107" s="388"/>
    </row>
    <row r="108" spans="1:20" ht="12.75">
      <c r="A108" s="80">
        <f t="shared" si="18"/>
        <v>101</v>
      </c>
      <c r="B108" s="101">
        <v>41</v>
      </c>
      <c r="C108" s="105"/>
      <c r="D108" s="105"/>
      <c r="E108" s="105" t="s">
        <v>218</v>
      </c>
      <c r="F108" s="109" t="s">
        <v>219</v>
      </c>
      <c r="G108" s="110">
        <v>14</v>
      </c>
      <c r="H108" s="110">
        <v>8.8</v>
      </c>
      <c r="I108" s="166">
        <v>9</v>
      </c>
      <c r="J108" s="110"/>
      <c r="K108" s="110"/>
      <c r="L108" s="142"/>
      <c r="N108" s="388"/>
      <c r="O108" s="388"/>
      <c r="P108" s="388"/>
      <c r="Q108" s="388"/>
      <c r="R108" s="388"/>
      <c r="S108" s="388"/>
      <c r="T108" s="388"/>
    </row>
    <row r="109" spans="1:12" ht="12.75">
      <c r="A109" s="80">
        <f t="shared" si="18"/>
        <v>102</v>
      </c>
      <c r="B109" s="101">
        <v>41</v>
      </c>
      <c r="C109" s="105"/>
      <c r="D109" s="105"/>
      <c r="E109" s="105" t="s">
        <v>89</v>
      </c>
      <c r="F109" s="109" t="s">
        <v>90</v>
      </c>
      <c r="G109" s="110">
        <v>0</v>
      </c>
      <c r="H109" s="110">
        <v>38</v>
      </c>
      <c r="I109" s="166">
        <v>14</v>
      </c>
      <c r="J109" s="110"/>
      <c r="K109" s="110"/>
      <c r="L109" s="142"/>
    </row>
    <row r="110" spans="1:12" ht="12.75">
      <c r="A110" s="80">
        <f t="shared" si="18"/>
        <v>103</v>
      </c>
      <c r="B110" s="101">
        <v>41</v>
      </c>
      <c r="C110" s="105"/>
      <c r="D110" s="105"/>
      <c r="E110" s="105" t="s">
        <v>91</v>
      </c>
      <c r="F110" s="109" t="s">
        <v>92</v>
      </c>
      <c r="G110" s="110">
        <v>36</v>
      </c>
      <c r="H110" s="110">
        <v>32</v>
      </c>
      <c r="I110" s="142">
        <v>27.6</v>
      </c>
      <c r="J110" s="110"/>
      <c r="K110" s="110"/>
      <c r="L110" s="142"/>
    </row>
    <row r="111" spans="1:12" ht="12.75">
      <c r="A111" s="80">
        <f t="shared" si="18"/>
        <v>104</v>
      </c>
      <c r="B111" s="101">
        <v>41</v>
      </c>
      <c r="C111" s="105"/>
      <c r="D111" s="105"/>
      <c r="E111" s="105" t="s">
        <v>187</v>
      </c>
      <c r="F111" s="109" t="s">
        <v>188</v>
      </c>
      <c r="G111" s="110">
        <v>6</v>
      </c>
      <c r="H111" s="110">
        <v>7</v>
      </c>
      <c r="I111" s="142">
        <v>7</v>
      </c>
      <c r="J111" s="110"/>
      <c r="K111" s="110"/>
      <c r="L111" s="142"/>
    </row>
    <row r="112" spans="1:12" ht="12.75">
      <c r="A112" s="80">
        <f t="shared" si="18"/>
        <v>105</v>
      </c>
      <c r="B112" s="101">
        <v>41</v>
      </c>
      <c r="C112" s="105"/>
      <c r="D112" s="105"/>
      <c r="E112" s="105" t="s">
        <v>93</v>
      </c>
      <c r="F112" s="109" t="s">
        <v>94</v>
      </c>
      <c r="G112" s="110">
        <v>6</v>
      </c>
      <c r="H112" s="110">
        <v>5.3</v>
      </c>
      <c r="I112" s="142">
        <v>4.8</v>
      </c>
      <c r="J112" s="110"/>
      <c r="K112" s="110"/>
      <c r="L112" s="142"/>
    </row>
    <row r="113" spans="1:12" ht="12.75">
      <c r="A113" s="80">
        <f t="shared" si="18"/>
        <v>106</v>
      </c>
      <c r="B113" s="101">
        <v>41</v>
      </c>
      <c r="C113" s="105"/>
      <c r="D113" s="105"/>
      <c r="E113" s="105" t="s">
        <v>95</v>
      </c>
      <c r="F113" s="109" t="s">
        <v>96</v>
      </c>
      <c r="G113" s="110">
        <v>55</v>
      </c>
      <c r="H113" s="110">
        <v>50.8</v>
      </c>
      <c r="I113" s="142">
        <v>48.4</v>
      </c>
      <c r="J113" s="110"/>
      <c r="K113" s="110"/>
      <c r="L113" s="142"/>
    </row>
    <row r="114" spans="1:12" ht="12.75">
      <c r="A114" s="80">
        <f t="shared" si="18"/>
        <v>107</v>
      </c>
      <c r="B114" s="101">
        <v>41</v>
      </c>
      <c r="C114" s="105"/>
      <c r="D114" s="105"/>
      <c r="E114" s="105" t="s">
        <v>97</v>
      </c>
      <c r="F114" s="109" t="s">
        <v>98</v>
      </c>
      <c r="G114" s="110">
        <v>3.5</v>
      </c>
      <c r="H114" s="110">
        <v>3.3</v>
      </c>
      <c r="I114" s="142">
        <v>2.8</v>
      </c>
      <c r="J114" s="110"/>
      <c r="K114" s="110"/>
      <c r="L114" s="142"/>
    </row>
    <row r="115" spans="1:12" ht="12.75">
      <c r="A115" s="80">
        <f t="shared" si="18"/>
        <v>108</v>
      </c>
      <c r="B115" s="101">
        <v>41</v>
      </c>
      <c r="C115" s="105"/>
      <c r="D115" s="105"/>
      <c r="E115" s="105" t="s">
        <v>99</v>
      </c>
      <c r="F115" s="109" t="s">
        <v>100</v>
      </c>
      <c r="G115" s="110">
        <v>13</v>
      </c>
      <c r="H115" s="110">
        <v>11.5</v>
      </c>
      <c r="I115" s="142">
        <v>10.4</v>
      </c>
      <c r="J115" s="110"/>
      <c r="K115" s="110"/>
      <c r="L115" s="142"/>
    </row>
    <row r="116" spans="1:12" ht="12.75">
      <c r="A116" s="80">
        <f t="shared" si="18"/>
        <v>109</v>
      </c>
      <c r="B116" s="101">
        <v>41</v>
      </c>
      <c r="C116" s="105"/>
      <c r="D116" s="105"/>
      <c r="E116" s="105" t="s">
        <v>101</v>
      </c>
      <c r="F116" s="109" t="s">
        <v>102</v>
      </c>
      <c r="G116" s="110">
        <v>4</v>
      </c>
      <c r="H116" s="110">
        <v>3.8</v>
      </c>
      <c r="I116" s="142">
        <v>3.5</v>
      </c>
      <c r="J116" s="110"/>
      <c r="K116" s="110"/>
      <c r="L116" s="142"/>
    </row>
    <row r="117" spans="1:12" ht="12.75">
      <c r="A117" s="80">
        <f t="shared" si="18"/>
        <v>110</v>
      </c>
      <c r="B117" s="101">
        <v>41</v>
      </c>
      <c r="C117" s="105"/>
      <c r="D117" s="105"/>
      <c r="E117" s="105" t="s">
        <v>105</v>
      </c>
      <c r="F117" s="109" t="s">
        <v>106</v>
      </c>
      <c r="G117" s="110">
        <v>18.3</v>
      </c>
      <c r="H117" s="110">
        <v>18.2</v>
      </c>
      <c r="I117" s="142">
        <v>16.4</v>
      </c>
      <c r="J117" s="110"/>
      <c r="K117" s="110"/>
      <c r="L117" s="142"/>
    </row>
    <row r="118" spans="1:12" ht="12.75">
      <c r="A118" s="80">
        <f t="shared" si="18"/>
        <v>111</v>
      </c>
      <c r="B118" s="101">
        <v>41</v>
      </c>
      <c r="C118" s="105"/>
      <c r="D118" s="105"/>
      <c r="E118" s="105" t="s">
        <v>107</v>
      </c>
      <c r="F118" s="109" t="s">
        <v>108</v>
      </c>
      <c r="G118" s="110">
        <v>6</v>
      </c>
      <c r="H118" s="110">
        <v>7.1</v>
      </c>
      <c r="I118" s="142">
        <v>5</v>
      </c>
      <c r="J118" s="110"/>
      <c r="K118" s="110"/>
      <c r="L118" s="142"/>
    </row>
    <row r="119" spans="1:12" ht="12.75">
      <c r="A119" s="80">
        <f t="shared" si="18"/>
        <v>112</v>
      </c>
      <c r="B119" s="101">
        <v>41</v>
      </c>
      <c r="C119" s="105"/>
      <c r="D119" s="105"/>
      <c r="E119" s="105" t="s">
        <v>109</v>
      </c>
      <c r="F119" s="109" t="s">
        <v>110</v>
      </c>
      <c r="G119" s="110">
        <v>2</v>
      </c>
      <c r="H119" s="110">
        <v>2.2</v>
      </c>
      <c r="I119" s="142">
        <v>4</v>
      </c>
      <c r="J119" s="110"/>
      <c r="K119" s="110"/>
      <c r="L119" s="142"/>
    </row>
    <row r="120" spans="1:12" ht="12.75">
      <c r="A120" s="80">
        <f t="shared" si="18"/>
        <v>113</v>
      </c>
      <c r="B120" s="101">
        <v>41</v>
      </c>
      <c r="C120" s="105"/>
      <c r="D120" s="105"/>
      <c r="E120" s="105" t="s">
        <v>111</v>
      </c>
      <c r="F120" s="109" t="s">
        <v>112</v>
      </c>
      <c r="G120" s="110">
        <v>18</v>
      </c>
      <c r="H120" s="110">
        <v>13.8</v>
      </c>
      <c r="I120" s="166">
        <v>10</v>
      </c>
      <c r="J120" s="110"/>
      <c r="K120" s="110"/>
      <c r="L120" s="142"/>
    </row>
    <row r="121" spans="1:20" ht="12.75">
      <c r="A121" s="80">
        <f t="shared" si="18"/>
        <v>114</v>
      </c>
      <c r="B121" s="101">
        <v>41</v>
      </c>
      <c r="C121" s="105"/>
      <c r="D121" s="105"/>
      <c r="E121" s="114" t="s">
        <v>169</v>
      </c>
      <c r="F121" s="115" t="s">
        <v>281</v>
      </c>
      <c r="G121" s="116">
        <v>116</v>
      </c>
      <c r="H121" s="116">
        <v>0</v>
      </c>
      <c r="I121" s="159">
        <v>0</v>
      </c>
      <c r="J121" s="110"/>
      <c r="K121" s="110"/>
      <c r="L121" s="142"/>
      <c r="N121" s="388"/>
      <c r="O121" s="388"/>
      <c r="P121" s="388"/>
      <c r="Q121" s="388"/>
      <c r="R121" s="388"/>
      <c r="S121" s="388"/>
      <c r="T121" s="388"/>
    </row>
    <row r="122" spans="1:20" ht="12.75">
      <c r="A122" s="80">
        <f t="shared" si="18"/>
        <v>115</v>
      </c>
      <c r="B122" s="101">
        <v>41</v>
      </c>
      <c r="C122" s="105"/>
      <c r="D122" s="105"/>
      <c r="E122" s="114" t="s">
        <v>172</v>
      </c>
      <c r="F122" s="115" t="s">
        <v>282</v>
      </c>
      <c r="G122" s="116">
        <v>35</v>
      </c>
      <c r="H122" s="116">
        <v>0</v>
      </c>
      <c r="I122" s="159">
        <v>0</v>
      </c>
      <c r="J122" s="110"/>
      <c r="K122" s="110"/>
      <c r="L122" s="142"/>
      <c r="N122" s="388"/>
      <c r="O122" s="388"/>
      <c r="P122" s="388"/>
      <c r="Q122" s="388"/>
      <c r="R122" s="388"/>
      <c r="S122" s="388"/>
      <c r="T122" s="388"/>
    </row>
    <row r="123" spans="1:20" ht="12.75">
      <c r="A123" s="80">
        <f t="shared" si="18"/>
        <v>116</v>
      </c>
      <c r="B123" s="101">
        <v>41</v>
      </c>
      <c r="C123" s="105"/>
      <c r="D123" s="105"/>
      <c r="E123" s="114" t="s">
        <v>172</v>
      </c>
      <c r="F123" s="115" t="s">
        <v>283</v>
      </c>
      <c r="G123" s="116">
        <v>0</v>
      </c>
      <c r="H123" s="116">
        <v>0</v>
      </c>
      <c r="I123" s="159">
        <v>0</v>
      </c>
      <c r="J123" s="110"/>
      <c r="K123" s="110"/>
      <c r="L123" s="142"/>
      <c r="N123" s="388"/>
      <c r="O123" s="388"/>
      <c r="P123" s="388"/>
      <c r="Q123" s="388"/>
      <c r="R123" s="388"/>
      <c r="S123" s="388"/>
      <c r="T123" s="388"/>
    </row>
    <row r="124" spans="1:12" ht="12.75">
      <c r="A124" s="80">
        <f t="shared" si="18"/>
        <v>117</v>
      </c>
      <c r="B124" s="101">
        <v>41</v>
      </c>
      <c r="C124" s="105"/>
      <c r="D124" s="105"/>
      <c r="E124" s="105" t="s">
        <v>248</v>
      </c>
      <c r="F124" s="109" t="s">
        <v>284</v>
      </c>
      <c r="G124" s="110">
        <v>5</v>
      </c>
      <c r="H124" s="110">
        <v>3</v>
      </c>
      <c r="I124" s="142">
        <v>1</v>
      </c>
      <c r="J124" s="110"/>
      <c r="K124" s="110"/>
      <c r="L124" s="142"/>
    </row>
    <row r="125" spans="1:12" ht="12.75">
      <c r="A125" s="80">
        <f t="shared" si="18"/>
        <v>118</v>
      </c>
      <c r="B125" s="101">
        <v>41</v>
      </c>
      <c r="C125" s="105"/>
      <c r="D125" s="105"/>
      <c r="E125" s="114" t="s">
        <v>180</v>
      </c>
      <c r="F125" s="115" t="s">
        <v>181</v>
      </c>
      <c r="G125" s="116">
        <v>5</v>
      </c>
      <c r="H125" s="116">
        <v>0</v>
      </c>
      <c r="I125" s="159">
        <v>0</v>
      </c>
      <c r="J125" s="110"/>
      <c r="K125" s="110"/>
      <c r="L125" s="142"/>
    </row>
    <row r="126" spans="1:12" ht="12.75">
      <c r="A126" s="80">
        <f t="shared" si="18"/>
        <v>119</v>
      </c>
      <c r="B126" s="101">
        <v>43</v>
      </c>
      <c r="C126" s="105"/>
      <c r="D126" s="105"/>
      <c r="E126" s="105" t="s">
        <v>285</v>
      </c>
      <c r="F126" s="109" t="s">
        <v>286</v>
      </c>
      <c r="G126" s="110">
        <v>0</v>
      </c>
      <c r="H126" s="110">
        <v>0.9</v>
      </c>
      <c r="I126" s="142">
        <v>0.9</v>
      </c>
      <c r="J126" s="116">
        <v>16</v>
      </c>
      <c r="K126" s="116"/>
      <c r="L126" s="159"/>
    </row>
    <row r="127" spans="1:12" ht="12.75">
      <c r="A127" s="80">
        <f t="shared" si="18"/>
        <v>120</v>
      </c>
      <c r="B127" s="101">
        <v>41</v>
      </c>
      <c r="C127" s="105"/>
      <c r="D127" s="105"/>
      <c r="E127" s="114" t="s">
        <v>119</v>
      </c>
      <c r="F127" s="115" t="s">
        <v>287</v>
      </c>
      <c r="G127" s="116">
        <v>5</v>
      </c>
      <c r="H127" s="116">
        <v>0</v>
      </c>
      <c r="I127" s="159">
        <v>0</v>
      </c>
      <c r="J127" s="110"/>
      <c r="K127" s="110"/>
      <c r="L127" s="142"/>
    </row>
    <row r="128" spans="1:12" ht="12.75">
      <c r="A128" s="80">
        <f t="shared" si="18"/>
        <v>121</v>
      </c>
      <c r="B128" s="101">
        <v>41</v>
      </c>
      <c r="C128" s="105"/>
      <c r="D128" s="105"/>
      <c r="E128" s="114" t="s">
        <v>180</v>
      </c>
      <c r="F128" s="115" t="s">
        <v>288</v>
      </c>
      <c r="G128" s="116">
        <v>51</v>
      </c>
      <c r="H128" s="116">
        <v>0</v>
      </c>
      <c r="I128" s="159">
        <v>0</v>
      </c>
      <c r="J128" s="110"/>
      <c r="K128" s="110"/>
      <c r="L128" s="142"/>
    </row>
    <row r="129" spans="1:12" s="127" customFormat="1" ht="12.75">
      <c r="A129" s="80">
        <f t="shared" si="18"/>
        <v>122</v>
      </c>
      <c r="B129" s="112">
        <v>41</v>
      </c>
      <c r="C129" s="113"/>
      <c r="D129" s="113"/>
      <c r="E129" s="113" t="s">
        <v>127</v>
      </c>
      <c r="F129" s="124" t="s">
        <v>220</v>
      </c>
      <c r="G129" s="117">
        <v>1</v>
      </c>
      <c r="H129" s="117">
        <v>1.5</v>
      </c>
      <c r="I129" s="152">
        <v>1</v>
      </c>
      <c r="J129" s="117"/>
      <c r="K129" s="117"/>
      <c r="L129" s="152"/>
    </row>
    <row r="130" spans="1:12" s="127" customFormat="1" ht="12.75">
      <c r="A130" s="80">
        <f t="shared" si="18"/>
        <v>123</v>
      </c>
      <c r="B130" s="112">
        <v>41</v>
      </c>
      <c r="C130" s="113"/>
      <c r="D130" s="113"/>
      <c r="E130" s="113" t="s">
        <v>221</v>
      </c>
      <c r="F130" s="124" t="s">
        <v>155</v>
      </c>
      <c r="G130" s="117">
        <v>2</v>
      </c>
      <c r="H130" s="117">
        <v>1</v>
      </c>
      <c r="I130" s="152">
        <v>0.6</v>
      </c>
      <c r="J130" s="117"/>
      <c r="K130" s="117"/>
      <c r="L130" s="152"/>
    </row>
    <row r="131" spans="1:12" ht="12.75">
      <c r="A131" s="80">
        <f t="shared" si="18"/>
        <v>124</v>
      </c>
      <c r="B131" s="101">
        <v>41</v>
      </c>
      <c r="C131" s="105"/>
      <c r="D131" s="105"/>
      <c r="E131" s="105" t="s">
        <v>174</v>
      </c>
      <c r="F131" s="109" t="s">
        <v>175</v>
      </c>
      <c r="G131" s="110">
        <v>15</v>
      </c>
      <c r="H131" s="110">
        <v>20.5</v>
      </c>
      <c r="I131" s="142">
        <v>21</v>
      </c>
      <c r="J131" s="110"/>
      <c r="K131" s="110"/>
      <c r="L131" s="142"/>
    </row>
    <row r="132" spans="1:12" ht="12.75">
      <c r="A132" s="80">
        <f t="shared" si="18"/>
        <v>125</v>
      </c>
      <c r="B132" s="101">
        <v>41</v>
      </c>
      <c r="C132" s="105"/>
      <c r="D132" s="105"/>
      <c r="E132" s="105" t="s">
        <v>195</v>
      </c>
      <c r="F132" s="109" t="s">
        <v>196</v>
      </c>
      <c r="G132" s="110">
        <v>7</v>
      </c>
      <c r="H132" s="110">
        <v>4</v>
      </c>
      <c r="I132" s="142">
        <v>2</v>
      </c>
      <c r="J132" s="110"/>
      <c r="K132" s="110"/>
      <c r="L132" s="142"/>
    </row>
    <row r="133" spans="1:12" ht="12.75">
      <c r="A133" s="80">
        <f t="shared" si="18"/>
        <v>126</v>
      </c>
      <c r="B133" s="101">
        <v>41</v>
      </c>
      <c r="C133" s="105"/>
      <c r="D133" s="105"/>
      <c r="E133" s="105" t="s">
        <v>141</v>
      </c>
      <c r="F133" s="109" t="s">
        <v>222</v>
      </c>
      <c r="G133" s="110">
        <v>1</v>
      </c>
      <c r="H133" s="110">
        <v>1</v>
      </c>
      <c r="I133" s="142">
        <v>0.6</v>
      </c>
      <c r="J133" s="110"/>
      <c r="K133" s="110"/>
      <c r="L133" s="142"/>
    </row>
    <row r="134" spans="1:20" ht="12.75">
      <c r="A134" s="80">
        <f t="shared" si="18"/>
        <v>127</v>
      </c>
      <c r="B134" s="101">
        <v>41</v>
      </c>
      <c r="C134" s="105"/>
      <c r="D134" s="105"/>
      <c r="E134" s="105" t="s">
        <v>113</v>
      </c>
      <c r="F134" s="109" t="s">
        <v>114</v>
      </c>
      <c r="G134" s="110">
        <v>48.2</v>
      </c>
      <c r="H134" s="110">
        <v>27.7</v>
      </c>
      <c r="I134" s="142">
        <v>28</v>
      </c>
      <c r="J134" s="110"/>
      <c r="K134" s="110"/>
      <c r="L134" s="142"/>
      <c r="N134" s="388"/>
      <c r="O134" s="388"/>
      <c r="P134" s="388"/>
      <c r="Q134" s="388"/>
      <c r="R134" s="388"/>
      <c r="S134" s="388"/>
      <c r="T134" s="388"/>
    </row>
    <row r="135" spans="1:20" ht="12.75">
      <c r="A135" s="80">
        <f t="shared" si="18"/>
        <v>128</v>
      </c>
      <c r="B135" s="101">
        <v>41</v>
      </c>
      <c r="C135" s="105"/>
      <c r="D135" s="105"/>
      <c r="E135" s="105" t="s">
        <v>227</v>
      </c>
      <c r="F135" s="109" t="s">
        <v>228</v>
      </c>
      <c r="G135" s="110">
        <v>7</v>
      </c>
      <c r="H135" s="110">
        <v>3</v>
      </c>
      <c r="I135" s="142">
        <v>3</v>
      </c>
      <c r="J135" s="110"/>
      <c r="K135" s="110"/>
      <c r="L135" s="142"/>
      <c r="N135" s="388"/>
      <c r="O135" s="388"/>
      <c r="P135" s="388"/>
      <c r="Q135" s="388"/>
      <c r="R135" s="388"/>
      <c r="S135" s="388"/>
      <c r="T135" s="388"/>
    </row>
    <row r="136" spans="1:20" ht="12.75">
      <c r="A136" s="80">
        <f t="shared" si="18"/>
        <v>129</v>
      </c>
      <c r="B136" s="101">
        <v>41</v>
      </c>
      <c r="C136" s="105"/>
      <c r="D136" s="105"/>
      <c r="E136" s="105" t="s">
        <v>197</v>
      </c>
      <c r="F136" s="109" t="s">
        <v>229</v>
      </c>
      <c r="G136" s="110">
        <v>0.5</v>
      </c>
      <c r="H136" s="110">
        <v>0.5</v>
      </c>
      <c r="I136" s="142">
        <v>0.2</v>
      </c>
      <c r="J136" s="110"/>
      <c r="K136" s="110"/>
      <c r="L136" s="142"/>
      <c r="N136" s="388"/>
      <c r="O136" s="388"/>
      <c r="P136" s="388"/>
      <c r="Q136" s="388"/>
      <c r="R136" s="388"/>
      <c r="S136" s="388"/>
      <c r="T136" s="388"/>
    </row>
    <row r="137" spans="1:12" ht="12.75">
      <c r="A137" s="80">
        <f aca="true" t="shared" si="19" ref="A137:A157">1+A136</f>
        <v>130</v>
      </c>
      <c r="B137" s="101">
        <v>41</v>
      </c>
      <c r="C137" s="105"/>
      <c r="D137" s="105"/>
      <c r="E137" s="105" t="s">
        <v>149</v>
      </c>
      <c r="F137" s="109" t="s">
        <v>289</v>
      </c>
      <c r="G137" s="110">
        <v>5</v>
      </c>
      <c r="H137" s="110">
        <v>5</v>
      </c>
      <c r="I137" s="142">
        <v>3</v>
      </c>
      <c r="J137" s="110"/>
      <c r="K137" s="110"/>
      <c r="L137" s="142"/>
    </row>
    <row r="138" spans="1:12" ht="12.75">
      <c r="A138" s="80">
        <f t="shared" si="19"/>
        <v>131</v>
      </c>
      <c r="B138" s="101">
        <v>41</v>
      </c>
      <c r="C138" s="105"/>
      <c r="D138" s="105"/>
      <c r="E138" s="105" t="s">
        <v>290</v>
      </c>
      <c r="F138" s="109" t="s">
        <v>291</v>
      </c>
      <c r="G138" s="110">
        <v>2</v>
      </c>
      <c r="H138" s="110">
        <v>2</v>
      </c>
      <c r="I138" s="142">
        <v>2</v>
      </c>
      <c r="J138" s="110"/>
      <c r="K138" s="110"/>
      <c r="L138" s="142"/>
    </row>
    <row r="139" spans="1:12" ht="12.75">
      <c r="A139" s="80">
        <f t="shared" si="19"/>
        <v>132</v>
      </c>
      <c r="B139" s="101">
        <v>41</v>
      </c>
      <c r="C139" s="105"/>
      <c r="D139" s="105"/>
      <c r="E139" s="105" t="s">
        <v>292</v>
      </c>
      <c r="F139" s="109" t="s">
        <v>272</v>
      </c>
      <c r="G139" s="110">
        <v>3</v>
      </c>
      <c r="H139" s="110">
        <v>2</v>
      </c>
      <c r="I139" s="142">
        <v>2</v>
      </c>
      <c r="J139" s="110"/>
      <c r="K139" s="110"/>
      <c r="L139" s="142"/>
    </row>
    <row r="140" spans="1:12" ht="12.75">
      <c r="A140" s="80">
        <f t="shared" si="19"/>
        <v>133</v>
      </c>
      <c r="B140" s="101">
        <v>41</v>
      </c>
      <c r="C140" s="105"/>
      <c r="D140" s="105"/>
      <c r="E140" s="105" t="s">
        <v>131</v>
      </c>
      <c r="F140" s="109" t="s">
        <v>293</v>
      </c>
      <c r="G140" s="110">
        <v>1</v>
      </c>
      <c r="H140" s="110">
        <v>1</v>
      </c>
      <c r="I140" s="142">
        <v>1</v>
      </c>
      <c r="J140" s="110"/>
      <c r="K140" s="110"/>
      <c r="L140" s="142"/>
    </row>
    <row r="141" spans="1:12" ht="12.75">
      <c r="A141" s="80">
        <f t="shared" si="19"/>
        <v>134</v>
      </c>
      <c r="B141" s="101">
        <v>41</v>
      </c>
      <c r="C141" s="105"/>
      <c r="D141" s="105"/>
      <c r="E141" s="105" t="s">
        <v>119</v>
      </c>
      <c r="F141" s="109" t="s">
        <v>201</v>
      </c>
      <c r="G141" s="110">
        <v>30</v>
      </c>
      <c r="H141" s="110">
        <v>35</v>
      </c>
      <c r="I141" s="166">
        <v>15</v>
      </c>
      <c r="J141" s="110"/>
      <c r="K141" s="110"/>
      <c r="L141" s="142"/>
    </row>
    <row r="142" spans="1:12" ht="12.75">
      <c r="A142" s="80">
        <f t="shared" si="19"/>
        <v>135</v>
      </c>
      <c r="B142" s="101">
        <v>41</v>
      </c>
      <c r="C142" s="105"/>
      <c r="D142" s="105"/>
      <c r="E142" s="105" t="s">
        <v>146</v>
      </c>
      <c r="F142" s="109" t="s">
        <v>294</v>
      </c>
      <c r="G142" s="110">
        <v>2</v>
      </c>
      <c r="H142" s="110">
        <v>1.5</v>
      </c>
      <c r="I142" s="142">
        <v>1</v>
      </c>
      <c r="J142" s="110"/>
      <c r="K142" s="110"/>
      <c r="L142" s="142"/>
    </row>
    <row r="143" spans="1:20" ht="12.75">
      <c r="A143" s="80">
        <f t="shared" si="19"/>
        <v>136</v>
      </c>
      <c r="B143" s="101">
        <v>41</v>
      </c>
      <c r="C143" s="105"/>
      <c r="D143" s="105"/>
      <c r="E143" s="105" t="s">
        <v>295</v>
      </c>
      <c r="F143" s="109" t="s">
        <v>269</v>
      </c>
      <c r="G143" s="110">
        <v>8</v>
      </c>
      <c r="H143" s="110">
        <v>10</v>
      </c>
      <c r="I143" s="142">
        <v>14</v>
      </c>
      <c r="J143" s="110"/>
      <c r="K143" s="110"/>
      <c r="L143" s="142"/>
      <c r="N143" s="388"/>
      <c r="O143" s="388"/>
      <c r="P143" s="388"/>
      <c r="Q143" s="388"/>
      <c r="R143" s="388"/>
      <c r="S143" s="388"/>
      <c r="T143" s="388"/>
    </row>
    <row r="144" spans="1:20" ht="12.75">
      <c r="A144" s="80">
        <f t="shared" si="19"/>
        <v>137</v>
      </c>
      <c r="B144" s="101">
        <v>41</v>
      </c>
      <c r="C144" s="105"/>
      <c r="D144" s="105"/>
      <c r="E144" s="105" t="s">
        <v>240</v>
      </c>
      <c r="F144" s="109" t="s">
        <v>241</v>
      </c>
      <c r="G144" s="110">
        <v>2</v>
      </c>
      <c r="H144" s="110">
        <v>1</v>
      </c>
      <c r="I144" s="142">
        <v>2</v>
      </c>
      <c r="J144" s="110"/>
      <c r="K144" s="110"/>
      <c r="L144" s="142"/>
      <c r="N144" s="388"/>
      <c r="O144" s="388"/>
      <c r="P144" s="388"/>
      <c r="Q144" s="388"/>
      <c r="R144" s="388"/>
      <c r="S144" s="388"/>
      <c r="T144" s="388"/>
    </row>
    <row r="145" spans="1:20" ht="12.75">
      <c r="A145" s="80">
        <f t="shared" si="19"/>
        <v>138</v>
      </c>
      <c r="B145" s="101">
        <v>41</v>
      </c>
      <c r="C145" s="105"/>
      <c r="D145" s="105"/>
      <c r="E145" s="105" t="s">
        <v>199</v>
      </c>
      <c r="F145" s="109" t="s">
        <v>200</v>
      </c>
      <c r="G145" s="110">
        <v>15</v>
      </c>
      <c r="H145" s="110">
        <v>15</v>
      </c>
      <c r="I145" s="166">
        <v>2</v>
      </c>
      <c r="J145" s="110"/>
      <c r="K145" s="110"/>
      <c r="L145" s="142"/>
      <c r="N145" s="388"/>
      <c r="O145" s="388"/>
      <c r="P145" s="388"/>
      <c r="Q145" s="388"/>
      <c r="R145" s="388"/>
      <c r="S145" s="388"/>
      <c r="T145" s="388"/>
    </row>
    <row r="146" spans="1:12" s="127" customFormat="1" ht="12.75">
      <c r="A146" s="80">
        <f t="shared" si="19"/>
        <v>139</v>
      </c>
      <c r="B146" s="112">
        <v>41</v>
      </c>
      <c r="C146" s="113"/>
      <c r="D146" s="113"/>
      <c r="E146" s="113" t="s">
        <v>178</v>
      </c>
      <c r="F146" s="124" t="s">
        <v>230</v>
      </c>
      <c r="G146" s="117">
        <v>0</v>
      </c>
      <c r="H146" s="117">
        <v>7</v>
      </c>
      <c r="I146" s="152">
        <v>8</v>
      </c>
      <c r="J146" s="117"/>
      <c r="K146" s="117"/>
      <c r="L146" s="152"/>
    </row>
    <row r="147" spans="1:12" s="127" customFormat="1" ht="12.75">
      <c r="A147" s="80">
        <f t="shared" si="19"/>
        <v>140</v>
      </c>
      <c r="B147" s="112">
        <v>41</v>
      </c>
      <c r="C147" s="113"/>
      <c r="D147" s="113"/>
      <c r="E147" s="113" t="s">
        <v>231</v>
      </c>
      <c r="F147" s="124" t="s">
        <v>296</v>
      </c>
      <c r="G147" s="117">
        <v>0</v>
      </c>
      <c r="H147" s="117">
        <v>1</v>
      </c>
      <c r="I147" s="152">
        <v>2</v>
      </c>
      <c r="J147" s="117"/>
      <c r="K147" s="117"/>
      <c r="L147" s="152"/>
    </row>
    <row r="148" spans="1:12" ht="12.75">
      <c r="A148" s="80">
        <f t="shared" si="19"/>
        <v>141</v>
      </c>
      <c r="B148" s="101">
        <v>41</v>
      </c>
      <c r="C148" s="105"/>
      <c r="D148" s="105"/>
      <c r="E148" s="105" t="s">
        <v>119</v>
      </c>
      <c r="F148" s="109" t="s">
        <v>236</v>
      </c>
      <c r="G148" s="110">
        <v>3</v>
      </c>
      <c r="H148" s="110">
        <v>1</v>
      </c>
      <c r="I148" s="142">
        <v>1</v>
      </c>
      <c r="J148" s="110"/>
      <c r="K148" s="110"/>
      <c r="L148" s="142"/>
    </row>
    <row r="149" spans="1:12" ht="12.75">
      <c r="A149" s="80">
        <f t="shared" si="19"/>
        <v>142</v>
      </c>
      <c r="B149" s="101"/>
      <c r="C149" s="105"/>
      <c r="D149" s="106" t="s">
        <v>297</v>
      </c>
      <c r="E149" s="395" t="s">
        <v>298</v>
      </c>
      <c r="F149" s="395"/>
      <c r="G149" s="108">
        <f aca="true" t="shared" si="20" ref="G149:L149">SUM(G150)</f>
        <v>20.4</v>
      </c>
      <c r="H149" s="108">
        <f t="shared" si="20"/>
        <v>7.5</v>
      </c>
      <c r="I149" s="139">
        <f t="shared" si="20"/>
        <v>0</v>
      </c>
      <c r="J149" s="108">
        <f t="shared" si="20"/>
        <v>0</v>
      </c>
      <c r="K149" s="108">
        <f t="shared" si="20"/>
        <v>0</v>
      </c>
      <c r="L149" s="139">
        <f t="shared" si="20"/>
        <v>0</v>
      </c>
    </row>
    <row r="150" spans="1:12" ht="12.75">
      <c r="A150" s="80">
        <f t="shared" si="19"/>
        <v>143</v>
      </c>
      <c r="B150" s="101"/>
      <c r="C150" s="105"/>
      <c r="D150" s="105"/>
      <c r="E150" s="397" t="s">
        <v>299</v>
      </c>
      <c r="F150" s="397"/>
      <c r="G150" s="120">
        <f aca="true" t="shared" si="21" ref="G150:L150">SUM(G151:G157)</f>
        <v>20.4</v>
      </c>
      <c r="H150" s="120">
        <f t="shared" si="21"/>
        <v>7.5</v>
      </c>
      <c r="I150" s="141">
        <f t="shared" si="21"/>
        <v>0</v>
      </c>
      <c r="J150" s="120">
        <f t="shared" si="21"/>
        <v>0</v>
      </c>
      <c r="K150" s="120">
        <f t="shared" si="21"/>
        <v>0</v>
      </c>
      <c r="L150" s="141">
        <f t="shared" si="21"/>
        <v>0</v>
      </c>
    </row>
    <row r="151" spans="1:20" ht="12.75">
      <c r="A151" s="80">
        <f t="shared" si="19"/>
        <v>144</v>
      </c>
      <c r="B151" s="101">
        <v>111</v>
      </c>
      <c r="C151" s="105"/>
      <c r="D151" s="105"/>
      <c r="E151" s="105" t="s">
        <v>199</v>
      </c>
      <c r="F151" s="109" t="s">
        <v>200</v>
      </c>
      <c r="G151" s="110">
        <v>2</v>
      </c>
      <c r="H151" s="110">
        <v>6.3</v>
      </c>
      <c r="I151" s="142">
        <v>0</v>
      </c>
      <c r="J151" s="110"/>
      <c r="K151" s="110"/>
      <c r="L151" s="142"/>
      <c r="N151" s="388"/>
      <c r="O151" s="388"/>
      <c r="P151" s="388"/>
      <c r="Q151" s="388"/>
      <c r="R151" s="388"/>
      <c r="S151" s="388"/>
      <c r="T151" s="388"/>
    </row>
    <row r="152" spans="1:20" ht="12.75">
      <c r="A152" s="80">
        <f t="shared" si="19"/>
        <v>145</v>
      </c>
      <c r="B152" s="101">
        <v>111</v>
      </c>
      <c r="C152" s="105"/>
      <c r="D152" s="105"/>
      <c r="E152" s="105" t="s">
        <v>113</v>
      </c>
      <c r="F152" s="109" t="s">
        <v>114</v>
      </c>
      <c r="G152" s="110">
        <v>0.30000000000000004</v>
      </c>
      <c r="H152" s="110">
        <v>0.2</v>
      </c>
      <c r="I152" s="142">
        <v>0</v>
      </c>
      <c r="J152" s="110"/>
      <c r="K152" s="110"/>
      <c r="L152" s="142"/>
      <c r="N152" s="388"/>
      <c r="O152" s="388"/>
      <c r="P152" s="388"/>
      <c r="Q152" s="388"/>
      <c r="R152" s="388"/>
      <c r="S152" s="388"/>
      <c r="T152" s="388"/>
    </row>
    <row r="153" spans="1:20" ht="12.75">
      <c r="A153" s="80">
        <f t="shared" si="19"/>
        <v>146</v>
      </c>
      <c r="B153" s="101">
        <v>111</v>
      </c>
      <c r="C153" s="105"/>
      <c r="D153" s="105"/>
      <c r="E153" s="105" t="s">
        <v>178</v>
      </c>
      <c r="F153" s="109" t="s">
        <v>300</v>
      </c>
      <c r="G153" s="110">
        <v>0.30000000000000004</v>
      </c>
      <c r="H153" s="110">
        <v>0.3</v>
      </c>
      <c r="I153" s="142">
        <v>0</v>
      </c>
      <c r="J153" s="110"/>
      <c r="K153" s="110"/>
      <c r="L153" s="142"/>
      <c r="N153" s="388"/>
      <c r="O153" s="388"/>
      <c r="P153" s="388"/>
      <c r="Q153" s="388"/>
      <c r="R153" s="388"/>
      <c r="S153" s="388"/>
      <c r="T153" s="388"/>
    </row>
    <row r="154" spans="1:12" ht="12.75">
      <c r="A154" s="80">
        <f t="shared" si="19"/>
        <v>147</v>
      </c>
      <c r="B154" s="101">
        <v>111</v>
      </c>
      <c r="C154" s="105"/>
      <c r="D154" s="105"/>
      <c r="E154" s="105" t="s">
        <v>111</v>
      </c>
      <c r="F154" s="109" t="s">
        <v>112</v>
      </c>
      <c r="G154" s="110">
        <v>0.4</v>
      </c>
      <c r="H154" s="110">
        <v>0</v>
      </c>
      <c r="I154" s="142">
        <v>0</v>
      </c>
      <c r="J154" s="110"/>
      <c r="K154" s="110"/>
      <c r="L154" s="142"/>
    </row>
    <row r="155" spans="1:12" ht="12.75">
      <c r="A155" s="80">
        <f t="shared" si="19"/>
        <v>148</v>
      </c>
      <c r="B155" s="101">
        <v>111</v>
      </c>
      <c r="C155" s="105"/>
      <c r="D155" s="105"/>
      <c r="E155" s="105" t="s">
        <v>180</v>
      </c>
      <c r="F155" s="109" t="s">
        <v>181</v>
      </c>
      <c r="G155" s="110">
        <v>0.2</v>
      </c>
      <c r="H155" s="110">
        <v>0</v>
      </c>
      <c r="I155" s="142">
        <v>0</v>
      </c>
      <c r="J155" s="110"/>
      <c r="K155" s="110"/>
      <c r="L155" s="142"/>
    </row>
    <row r="156" spans="1:12" ht="12.75">
      <c r="A156" s="80">
        <f t="shared" si="19"/>
        <v>149</v>
      </c>
      <c r="B156" s="101">
        <v>111</v>
      </c>
      <c r="C156" s="105"/>
      <c r="D156" s="105"/>
      <c r="E156" s="105" t="s">
        <v>290</v>
      </c>
      <c r="F156" s="109" t="s">
        <v>291</v>
      </c>
      <c r="G156" s="110">
        <v>0.2</v>
      </c>
      <c r="H156" s="110">
        <v>0</v>
      </c>
      <c r="I156" s="142">
        <v>0</v>
      </c>
      <c r="J156" s="110"/>
      <c r="K156" s="110"/>
      <c r="L156" s="142"/>
    </row>
    <row r="157" spans="1:12" ht="12.75">
      <c r="A157" s="80">
        <f t="shared" si="19"/>
        <v>150</v>
      </c>
      <c r="B157" s="101">
        <v>111</v>
      </c>
      <c r="C157" s="105"/>
      <c r="D157" s="105"/>
      <c r="E157" s="105" t="s">
        <v>89</v>
      </c>
      <c r="F157" s="109" t="s">
        <v>301</v>
      </c>
      <c r="G157" s="110">
        <v>17</v>
      </c>
      <c r="H157" s="110">
        <v>0.7</v>
      </c>
      <c r="I157" s="142">
        <v>0</v>
      </c>
      <c r="J157" s="110"/>
      <c r="K157" s="110"/>
      <c r="L157" s="142"/>
    </row>
  </sheetData>
  <sheetProtection selectLockedCells="1" selectUnlockedCells="1"/>
  <mergeCells count="43">
    <mergeCell ref="K5:K6"/>
    <mergeCell ref="L5:L6"/>
    <mergeCell ref="A1:K1"/>
    <mergeCell ref="A3:A6"/>
    <mergeCell ref="B3:B6"/>
    <mergeCell ref="C3:D6"/>
    <mergeCell ref="E3:F6"/>
    <mergeCell ref="G3:L3"/>
    <mergeCell ref="G4:I4"/>
    <mergeCell ref="J4:L4"/>
    <mergeCell ref="I5:I6"/>
    <mergeCell ref="J5:J6"/>
    <mergeCell ref="E43:F43"/>
    <mergeCell ref="D48:F48"/>
    <mergeCell ref="E49:F49"/>
    <mergeCell ref="N6:T8"/>
    <mergeCell ref="C7:F7"/>
    <mergeCell ref="D8:F8"/>
    <mergeCell ref="G5:G6"/>
    <mergeCell ref="H5:H6"/>
    <mergeCell ref="E149:F149"/>
    <mergeCell ref="N60:T62"/>
    <mergeCell ref="E77:F77"/>
    <mergeCell ref="E78:F78"/>
    <mergeCell ref="N82:T84"/>
    <mergeCell ref="E9:F9"/>
    <mergeCell ref="E102:F102"/>
    <mergeCell ref="E103:F103"/>
    <mergeCell ref="D51:F51"/>
    <mergeCell ref="E52:F52"/>
    <mergeCell ref="E53:F53"/>
    <mergeCell ref="N54:T56"/>
    <mergeCell ref="E56:F56"/>
    <mergeCell ref="N151:T153"/>
    <mergeCell ref="N104:T108"/>
    <mergeCell ref="N121:T123"/>
    <mergeCell ref="N134:T136"/>
    <mergeCell ref="N143:T145"/>
    <mergeCell ref="D86:F86"/>
    <mergeCell ref="E87:F87"/>
    <mergeCell ref="E150:F150"/>
    <mergeCell ref="E88:F88"/>
    <mergeCell ref="N91:T93"/>
  </mergeCells>
  <printOptions/>
  <pageMargins left="0" right="0" top="0" bottom="0" header="0.5118055555555555" footer="0.5118055555555555"/>
  <pageSetup horizontalDpi="300" verticalDpi="300" orientation="landscape" paperSize="9" scale="8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E1">
      <selection activeCell="L5" sqref="L5:L6"/>
    </sheetView>
  </sheetViews>
  <sheetFormatPr defaultColWidth="11.57421875" defaultRowHeight="12.75"/>
  <cols>
    <col min="1" max="1" width="4.140625" style="0" customWidth="1"/>
    <col min="2" max="2" width="5.8515625" style="0" customWidth="1"/>
    <col min="3" max="3" width="3.8515625" style="0" customWidth="1"/>
    <col min="4" max="4" width="7.7109375" style="0" customWidth="1"/>
    <col min="5" max="5" width="7.140625" style="0" customWidth="1"/>
    <col min="6" max="6" width="35.8515625" style="0" customWidth="1"/>
    <col min="7" max="7" width="9.140625" style="0" customWidth="1"/>
    <col min="8" max="8" width="10.421875" style="0" customWidth="1"/>
    <col min="9" max="10" width="9.8515625" style="0" customWidth="1"/>
    <col min="11" max="11" width="10.421875" style="0" customWidth="1"/>
    <col min="12" max="12" width="10.8515625" style="0" customWidth="1"/>
  </cols>
  <sheetData>
    <row r="1" spans="1:12" ht="20.25" customHeight="1">
      <c r="A1" s="419" t="s">
        <v>302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147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405"/>
      <c r="B3" s="403" t="s">
        <v>72</v>
      </c>
      <c r="C3" s="420" t="s">
        <v>73</v>
      </c>
      <c r="D3" s="420"/>
      <c r="E3" s="405" t="s">
        <v>74</v>
      </c>
      <c r="F3" s="405"/>
      <c r="G3" s="406" t="s">
        <v>75</v>
      </c>
      <c r="H3" s="406"/>
      <c r="I3" s="406"/>
      <c r="J3" s="406"/>
      <c r="K3" s="406"/>
      <c r="L3" s="406"/>
    </row>
    <row r="4" spans="1:12" ht="12.75">
      <c r="A4" s="405"/>
      <c r="B4" s="403"/>
      <c r="C4" s="420"/>
      <c r="D4" s="420"/>
      <c r="E4" s="405"/>
      <c r="F4" s="405"/>
      <c r="G4" s="407" t="s">
        <v>18</v>
      </c>
      <c r="H4" s="407"/>
      <c r="I4" s="407"/>
      <c r="J4" s="408" t="s">
        <v>25</v>
      </c>
      <c r="K4" s="408"/>
      <c r="L4" s="408"/>
    </row>
    <row r="5" spans="1:12" ht="12.75" customHeight="1">
      <c r="A5" s="405"/>
      <c r="B5" s="403"/>
      <c r="C5" s="420"/>
      <c r="D5" s="420"/>
      <c r="E5" s="405"/>
      <c r="F5" s="405"/>
      <c r="G5" s="400" t="s">
        <v>76</v>
      </c>
      <c r="H5" s="400" t="s">
        <v>77</v>
      </c>
      <c r="I5" s="399" t="s">
        <v>821</v>
      </c>
      <c r="J5" s="400" t="s">
        <v>78</v>
      </c>
      <c r="K5" s="400" t="s">
        <v>79</v>
      </c>
      <c r="L5" s="399" t="s">
        <v>821</v>
      </c>
    </row>
    <row r="6" spans="1:12" ht="36.75" customHeight="1">
      <c r="A6" s="405"/>
      <c r="B6" s="403"/>
      <c r="C6" s="420"/>
      <c r="D6" s="420"/>
      <c r="E6" s="405"/>
      <c r="F6" s="405"/>
      <c r="G6" s="400"/>
      <c r="H6" s="400"/>
      <c r="I6" s="399"/>
      <c r="J6" s="400"/>
      <c r="K6" s="400"/>
      <c r="L6" s="399"/>
    </row>
    <row r="7" spans="1:12" ht="26.25" customHeight="1">
      <c r="A7" s="97"/>
      <c r="B7" s="98"/>
      <c r="C7" s="417" t="s">
        <v>303</v>
      </c>
      <c r="D7" s="417"/>
      <c r="E7" s="417"/>
      <c r="F7" s="417"/>
      <c r="G7" s="167">
        <f aca="true" t="shared" si="0" ref="G7:L7">G9+G33+G12+G66</f>
        <v>137.89999999999998</v>
      </c>
      <c r="H7" s="167">
        <f t="shared" si="0"/>
        <v>154.8</v>
      </c>
      <c r="I7" s="167">
        <f t="shared" si="0"/>
        <v>108.1</v>
      </c>
      <c r="J7" s="167">
        <f t="shared" si="0"/>
        <v>1</v>
      </c>
      <c r="K7" s="168">
        <f t="shared" si="0"/>
        <v>0</v>
      </c>
      <c r="L7" s="168">
        <f t="shared" si="0"/>
        <v>15.3</v>
      </c>
    </row>
    <row r="8" spans="1:12" ht="12.75">
      <c r="A8" s="169">
        <v>1</v>
      </c>
      <c r="B8" s="101"/>
      <c r="C8" s="170" t="s">
        <v>255</v>
      </c>
      <c r="D8" s="394" t="s">
        <v>256</v>
      </c>
      <c r="E8" s="394"/>
      <c r="F8" s="394"/>
      <c r="G8" s="171">
        <f aca="true" t="shared" si="1" ref="G8:L8">SUM(G9+G33+G12+G66)</f>
        <v>137.89999999999998</v>
      </c>
      <c r="H8" s="171">
        <f t="shared" si="1"/>
        <v>154.8</v>
      </c>
      <c r="I8" s="172">
        <f t="shared" si="1"/>
        <v>108.1</v>
      </c>
      <c r="J8" s="171">
        <f t="shared" si="1"/>
        <v>1</v>
      </c>
      <c r="K8" s="171">
        <f t="shared" si="1"/>
        <v>0</v>
      </c>
      <c r="L8" s="172">
        <f t="shared" si="1"/>
        <v>15.3</v>
      </c>
    </row>
    <row r="9" spans="1:12" ht="12.75">
      <c r="A9" s="169">
        <f aca="true" t="shared" si="2" ref="A9:A40">1+A8</f>
        <v>2</v>
      </c>
      <c r="B9" s="101"/>
      <c r="C9" s="173"/>
      <c r="D9" s="106" t="s">
        <v>304</v>
      </c>
      <c r="E9" s="395" t="s">
        <v>305</v>
      </c>
      <c r="F9" s="395"/>
      <c r="G9" s="174">
        <f>SUM(G10:G11)</f>
        <v>35.7</v>
      </c>
      <c r="H9" s="174">
        <f>SUM(H10:H11)</f>
        <v>45.7</v>
      </c>
      <c r="I9" s="175">
        <f>SUM(I10:I11)</f>
        <v>60</v>
      </c>
      <c r="J9" s="174">
        <f>SUM(J10)</f>
        <v>0</v>
      </c>
      <c r="K9" s="174">
        <f>SUM(K10)</f>
        <v>0</v>
      </c>
      <c r="L9" s="175">
        <f>SUM(L10)</f>
        <v>0</v>
      </c>
    </row>
    <row r="10" spans="1:12" ht="12.75">
      <c r="A10" s="169">
        <f t="shared" si="2"/>
        <v>3</v>
      </c>
      <c r="B10" s="101">
        <v>41</v>
      </c>
      <c r="C10" s="173"/>
      <c r="D10" s="105"/>
      <c r="E10" s="105" t="s">
        <v>306</v>
      </c>
      <c r="F10" s="109" t="s">
        <v>307</v>
      </c>
      <c r="G10" s="176">
        <v>35.7</v>
      </c>
      <c r="H10" s="176">
        <v>40</v>
      </c>
      <c r="I10" s="177">
        <v>45</v>
      </c>
      <c r="J10" s="176"/>
      <c r="K10" s="176"/>
      <c r="L10" s="177"/>
    </row>
    <row r="11" spans="1:12" ht="12.75">
      <c r="A11" s="178">
        <f t="shared" si="2"/>
        <v>4</v>
      </c>
      <c r="B11" s="154">
        <v>41</v>
      </c>
      <c r="C11" s="179"/>
      <c r="D11" s="155"/>
      <c r="E11" s="155" t="s">
        <v>306</v>
      </c>
      <c r="F11" s="156" t="s">
        <v>308</v>
      </c>
      <c r="G11" s="180">
        <v>0</v>
      </c>
      <c r="H11" s="180">
        <v>5.7</v>
      </c>
      <c r="I11" s="181">
        <v>15</v>
      </c>
      <c r="J11" s="176"/>
      <c r="K11" s="176"/>
      <c r="L11" s="177"/>
    </row>
    <row r="12" spans="1:12" ht="12.75">
      <c r="A12" s="169">
        <f t="shared" si="2"/>
        <v>5</v>
      </c>
      <c r="B12" s="101"/>
      <c r="C12" s="173"/>
      <c r="D12" s="106" t="s">
        <v>309</v>
      </c>
      <c r="E12" s="395" t="s">
        <v>310</v>
      </c>
      <c r="F12" s="395"/>
      <c r="G12" s="174">
        <f aca="true" t="shared" si="3" ref="G12:L12">SUM(G13:G32)</f>
        <v>44.3</v>
      </c>
      <c r="H12" s="174">
        <f t="shared" si="3"/>
        <v>27</v>
      </c>
      <c r="I12" s="175">
        <f t="shared" si="3"/>
        <v>15.599999999999998</v>
      </c>
      <c r="J12" s="174">
        <f t="shared" si="3"/>
        <v>0</v>
      </c>
      <c r="K12" s="174">
        <f t="shared" si="3"/>
        <v>0</v>
      </c>
      <c r="L12" s="175">
        <f t="shared" si="3"/>
        <v>15.3</v>
      </c>
    </row>
    <row r="13" spans="1:12" ht="12.75">
      <c r="A13" s="178">
        <f t="shared" si="2"/>
        <v>6</v>
      </c>
      <c r="B13" s="154">
        <v>41</v>
      </c>
      <c r="C13" s="179"/>
      <c r="D13" s="155"/>
      <c r="E13" s="155" t="s">
        <v>85</v>
      </c>
      <c r="F13" s="156" t="s">
        <v>311</v>
      </c>
      <c r="G13" s="180">
        <v>16.9</v>
      </c>
      <c r="H13" s="180">
        <v>13.5</v>
      </c>
      <c r="I13" s="181">
        <v>10.8</v>
      </c>
      <c r="J13" s="176"/>
      <c r="K13" s="176"/>
      <c r="L13" s="177">
        <f>29.5-14.2</f>
        <v>15.3</v>
      </c>
    </row>
    <row r="14" spans="1:12" ht="12.75">
      <c r="A14" s="169">
        <f t="shared" si="2"/>
        <v>7</v>
      </c>
      <c r="B14" s="101">
        <v>41</v>
      </c>
      <c r="C14" s="173"/>
      <c r="D14" s="105"/>
      <c r="E14" s="105" t="s">
        <v>87</v>
      </c>
      <c r="F14" s="109" t="s">
        <v>312</v>
      </c>
      <c r="G14" s="176">
        <v>1</v>
      </c>
      <c r="H14" s="176">
        <v>0.5</v>
      </c>
      <c r="I14" s="181">
        <v>0.4</v>
      </c>
      <c r="J14" s="176"/>
      <c r="K14" s="176"/>
      <c r="L14" s="177"/>
    </row>
    <row r="15" spans="1:12" ht="12.75">
      <c r="A15" s="169">
        <f t="shared" si="2"/>
        <v>8</v>
      </c>
      <c r="B15" s="101">
        <v>41</v>
      </c>
      <c r="C15" s="173"/>
      <c r="D15" s="105"/>
      <c r="E15" s="105" t="s">
        <v>89</v>
      </c>
      <c r="F15" s="109" t="s">
        <v>90</v>
      </c>
      <c r="G15" s="176">
        <v>0</v>
      </c>
      <c r="H15" s="176">
        <v>0.5</v>
      </c>
      <c r="I15" s="181">
        <v>0</v>
      </c>
      <c r="J15" s="176"/>
      <c r="K15" s="176"/>
      <c r="L15" s="177"/>
    </row>
    <row r="16" spans="1:12" ht="12.75">
      <c r="A16" s="169">
        <f t="shared" si="2"/>
        <v>9</v>
      </c>
      <c r="B16" s="101">
        <v>41</v>
      </c>
      <c r="C16" s="173"/>
      <c r="D16" s="105"/>
      <c r="E16" s="105" t="s">
        <v>91</v>
      </c>
      <c r="F16" s="109" t="s">
        <v>92</v>
      </c>
      <c r="G16" s="176">
        <v>0.1</v>
      </c>
      <c r="H16" s="176">
        <v>1.7</v>
      </c>
      <c r="I16" s="181">
        <v>0.4</v>
      </c>
      <c r="J16" s="176"/>
      <c r="K16" s="176"/>
      <c r="L16" s="177"/>
    </row>
    <row r="17" spans="1:12" ht="12.75">
      <c r="A17" s="169">
        <f t="shared" si="2"/>
        <v>10</v>
      </c>
      <c r="B17" s="101">
        <v>41</v>
      </c>
      <c r="C17" s="173"/>
      <c r="D17" s="105"/>
      <c r="E17" s="105" t="s">
        <v>187</v>
      </c>
      <c r="F17" s="109" t="s">
        <v>188</v>
      </c>
      <c r="G17" s="176">
        <v>0.30000000000000004</v>
      </c>
      <c r="H17" s="176">
        <v>0.3</v>
      </c>
      <c r="I17" s="181">
        <v>0</v>
      </c>
      <c r="J17" s="176"/>
      <c r="K17" s="176"/>
      <c r="L17" s="177"/>
    </row>
    <row r="18" spans="1:12" ht="12.75">
      <c r="A18" s="169">
        <f t="shared" si="2"/>
        <v>11</v>
      </c>
      <c r="B18" s="101">
        <v>41</v>
      </c>
      <c r="C18" s="173"/>
      <c r="D18" s="105"/>
      <c r="E18" s="105" t="s">
        <v>93</v>
      </c>
      <c r="F18" s="109" t="s">
        <v>94</v>
      </c>
      <c r="G18" s="176">
        <v>0.2</v>
      </c>
      <c r="H18" s="176">
        <v>0.3</v>
      </c>
      <c r="I18" s="181">
        <v>0.2</v>
      </c>
      <c r="J18" s="176"/>
      <c r="K18" s="176"/>
      <c r="L18" s="177"/>
    </row>
    <row r="19" spans="1:12" ht="12.75">
      <c r="A19" s="169">
        <f t="shared" si="2"/>
        <v>12</v>
      </c>
      <c r="B19" s="101">
        <v>41</v>
      </c>
      <c r="C19" s="173"/>
      <c r="D19" s="105"/>
      <c r="E19" s="105" t="s">
        <v>95</v>
      </c>
      <c r="F19" s="109" t="s">
        <v>96</v>
      </c>
      <c r="G19" s="176">
        <v>2.3</v>
      </c>
      <c r="H19" s="176">
        <v>2.8</v>
      </c>
      <c r="I19" s="181">
        <v>0.6</v>
      </c>
      <c r="J19" s="176"/>
      <c r="K19" s="176"/>
      <c r="L19" s="177"/>
    </row>
    <row r="20" spans="1:12" ht="12.75">
      <c r="A20" s="169">
        <f t="shared" si="2"/>
        <v>13</v>
      </c>
      <c r="B20" s="101">
        <v>41</v>
      </c>
      <c r="C20" s="173"/>
      <c r="D20" s="105"/>
      <c r="E20" s="105" t="s">
        <v>97</v>
      </c>
      <c r="F20" s="109" t="s">
        <v>98</v>
      </c>
      <c r="G20" s="176">
        <v>0.2</v>
      </c>
      <c r="H20" s="176">
        <v>0.1</v>
      </c>
      <c r="I20" s="181">
        <v>0.2</v>
      </c>
      <c r="J20" s="176"/>
      <c r="K20" s="176"/>
      <c r="L20" s="177"/>
    </row>
    <row r="21" spans="1:12" ht="12.75">
      <c r="A21" s="169">
        <f t="shared" si="2"/>
        <v>14</v>
      </c>
      <c r="B21" s="101">
        <v>41</v>
      </c>
      <c r="C21" s="173"/>
      <c r="D21" s="105"/>
      <c r="E21" s="105" t="s">
        <v>99</v>
      </c>
      <c r="F21" s="109" t="s">
        <v>100</v>
      </c>
      <c r="G21" s="176">
        <v>0.5</v>
      </c>
      <c r="H21" s="176">
        <v>0.5</v>
      </c>
      <c r="I21" s="181">
        <v>0.4</v>
      </c>
      <c r="J21" s="176"/>
      <c r="K21" s="176"/>
      <c r="L21" s="177"/>
    </row>
    <row r="22" spans="1:12" ht="12.75">
      <c r="A22" s="169">
        <f t="shared" si="2"/>
        <v>15</v>
      </c>
      <c r="B22" s="101">
        <v>41</v>
      </c>
      <c r="C22" s="173"/>
      <c r="D22" s="105"/>
      <c r="E22" s="105" t="s">
        <v>101</v>
      </c>
      <c r="F22" s="109" t="s">
        <v>102</v>
      </c>
      <c r="G22" s="176">
        <v>0.2</v>
      </c>
      <c r="H22" s="176">
        <v>0.2</v>
      </c>
      <c r="I22" s="181">
        <v>0.2</v>
      </c>
      <c r="J22" s="176"/>
      <c r="K22" s="176"/>
      <c r="L22" s="177"/>
    </row>
    <row r="23" spans="1:12" ht="12.75">
      <c r="A23" s="169">
        <f t="shared" si="2"/>
        <v>16</v>
      </c>
      <c r="B23" s="101">
        <v>41</v>
      </c>
      <c r="C23" s="173"/>
      <c r="D23" s="105"/>
      <c r="E23" s="105" t="s">
        <v>105</v>
      </c>
      <c r="F23" s="109" t="s">
        <v>106</v>
      </c>
      <c r="G23" s="176">
        <v>0.7</v>
      </c>
      <c r="H23" s="176">
        <v>0.9</v>
      </c>
      <c r="I23" s="181">
        <v>0.6</v>
      </c>
      <c r="J23" s="176"/>
      <c r="K23" s="176"/>
      <c r="L23" s="177"/>
    </row>
    <row r="24" spans="1:12" ht="12.75">
      <c r="A24" s="169">
        <f t="shared" si="2"/>
        <v>17</v>
      </c>
      <c r="B24" s="101">
        <v>41</v>
      </c>
      <c r="C24" s="173"/>
      <c r="D24" s="105"/>
      <c r="E24" s="105" t="s">
        <v>107</v>
      </c>
      <c r="F24" s="109" t="s">
        <v>108</v>
      </c>
      <c r="G24" s="176">
        <v>0.30000000000000004</v>
      </c>
      <c r="H24" s="176">
        <v>0.3</v>
      </c>
      <c r="I24" s="181">
        <v>0.2</v>
      </c>
      <c r="J24" s="176"/>
      <c r="K24" s="176"/>
      <c r="L24" s="177"/>
    </row>
    <row r="25" spans="1:12" ht="12.75">
      <c r="A25" s="169">
        <f t="shared" si="2"/>
        <v>18</v>
      </c>
      <c r="B25" s="101">
        <v>41</v>
      </c>
      <c r="C25" s="173"/>
      <c r="D25" s="105"/>
      <c r="E25" s="105" t="s">
        <v>109</v>
      </c>
      <c r="F25" s="109" t="s">
        <v>110</v>
      </c>
      <c r="G25" s="176">
        <v>0.1</v>
      </c>
      <c r="H25" s="176">
        <v>0.2</v>
      </c>
      <c r="I25" s="181">
        <v>0.2</v>
      </c>
      <c r="J25" s="176"/>
      <c r="K25" s="176"/>
      <c r="L25" s="177"/>
    </row>
    <row r="26" spans="1:12" ht="12.75">
      <c r="A26" s="169">
        <f t="shared" si="2"/>
        <v>19</v>
      </c>
      <c r="B26" s="101">
        <v>41</v>
      </c>
      <c r="C26" s="173"/>
      <c r="D26" s="105"/>
      <c r="E26" s="114" t="s">
        <v>169</v>
      </c>
      <c r="F26" s="115" t="s">
        <v>313</v>
      </c>
      <c r="G26" s="182">
        <v>15</v>
      </c>
      <c r="H26" s="182">
        <v>0</v>
      </c>
      <c r="I26" s="183">
        <v>0</v>
      </c>
      <c r="J26" s="176"/>
      <c r="K26" s="176"/>
      <c r="L26" s="177"/>
    </row>
    <row r="27" spans="1:12" ht="12.75">
      <c r="A27" s="169">
        <f t="shared" si="2"/>
        <v>20</v>
      </c>
      <c r="B27" s="101">
        <v>41</v>
      </c>
      <c r="C27" s="173"/>
      <c r="D27" s="105"/>
      <c r="E27" s="114" t="s">
        <v>172</v>
      </c>
      <c r="F27" s="115" t="s">
        <v>314</v>
      </c>
      <c r="G27" s="182">
        <v>0.7</v>
      </c>
      <c r="H27" s="182">
        <v>0</v>
      </c>
      <c r="I27" s="183">
        <v>0</v>
      </c>
      <c r="J27" s="176"/>
      <c r="K27" s="176"/>
      <c r="L27" s="177"/>
    </row>
    <row r="28" spans="1:12" ht="12.75">
      <c r="A28" s="178">
        <f t="shared" si="2"/>
        <v>21</v>
      </c>
      <c r="B28" s="154">
        <v>41</v>
      </c>
      <c r="C28" s="179"/>
      <c r="D28" s="155"/>
      <c r="E28" s="155" t="s">
        <v>113</v>
      </c>
      <c r="F28" s="156" t="s">
        <v>315</v>
      </c>
      <c r="G28" s="180">
        <v>0.9</v>
      </c>
      <c r="H28" s="180">
        <v>1</v>
      </c>
      <c r="I28" s="181">
        <v>1</v>
      </c>
      <c r="J28" s="176"/>
      <c r="K28" s="176"/>
      <c r="L28" s="177"/>
    </row>
    <row r="29" spans="1:12" ht="12.75">
      <c r="A29" s="169">
        <f t="shared" si="2"/>
        <v>22</v>
      </c>
      <c r="B29" s="101">
        <v>41</v>
      </c>
      <c r="C29" s="173"/>
      <c r="D29" s="105"/>
      <c r="E29" s="105" t="s">
        <v>316</v>
      </c>
      <c r="F29" s="109" t="s">
        <v>317</v>
      </c>
      <c r="G29" s="176">
        <v>0</v>
      </c>
      <c r="H29" s="176">
        <v>0</v>
      </c>
      <c r="I29" s="177">
        <v>0</v>
      </c>
      <c r="J29" s="176"/>
      <c r="K29" s="176"/>
      <c r="L29" s="177"/>
    </row>
    <row r="30" spans="1:12" ht="12.75">
      <c r="A30" s="178">
        <f t="shared" si="2"/>
        <v>23</v>
      </c>
      <c r="B30" s="184">
        <v>41</v>
      </c>
      <c r="C30" s="185"/>
      <c r="D30" s="186"/>
      <c r="E30" s="186" t="s">
        <v>180</v>
      </c>
      <c r="F30" s="187" t="s">
        <v>318</v>
      </c>
      <c r="G30" s="180">
        <v>4.9</v>
      </c>
      <c r="H30" s="180">
        <v>0</v>
      </c>
      <c r="I30" s="181">
        <v>0</v>
      </c>
      <c r="J30" s="176"/>
      <c r="K30" s="176"/>
      <c r="L30" s="177"/>
    </row>
    <row r="31" spans="1:12" ht="12.75">
      <c r="A31" s="169">
        <f t="shared" si="2"/>
        <v>24</v>
      </c>
      <c r="B31" s="128">
        <v>41</v>
      </c>
      <c r="C31" s="188"/>
      <c r="D31" s="129"/>
      <c r="E31" s="189" t="s">
        <v>111</v>
      </c>
      <c r="F31" s="190" t="s">
        <v>319</v>
      </c>
      <c r="G31" s="191">
        <v>0</v>
      </c>
      <c r="H31" s="191">
        <v>1</v>
      </c>
      <c r="I31" s="192">
        <v>0.4</v>
      </c>
      <c r="J31" s="191"/>
      <c r="K31" s="191"/>
      <c r="L31" s="192"/>
    </row>
    <row r="32" spans="1:12" ht="12.75">
      <c r="A32" s="169">
        <f t="shared" si="2"/>
        <v>25</v>
      </c>
      <c r="B32" s="101">
        <v>41</v>
      </c>
      <c r="C32" s="193"/>
      <c r="D32" s="194"/>
      <c r="E32" s="189" t="s">
        <v>264</v>
      </c>
      <c r="F32" s="190" t="s">
        <v>320</v>
      </c>
      <c r="G32" s="191">
        <v>0</v>
      </c>
      <c r="H32" s="191">
        <v>3.2</v>
      </c>
      <c r="I32" s="192">
        <v>0</v>
      </c>
      <c r="J32" s="191"/>
      <c r="K32" s="191"/>
      <c r="L32" s="192"/>
    </row>
    <row r="33" spans="1:12" ht="12.75">
      <c r="A33" s="169">
        <f t="shared" si="2"/>
        <v>26</v>
      </c>
      <c r="B33" s="101"/>
      <c r="C33" s="173"/>
      <c r="D33" s="106" t="s">
        <v>321</v>
      </c>
      <c r="E33" s="395" t="s">
        <v>322</v>
      </c>
      <c r="F33" s="395"/>
      <c r="G33" s="174">
        <f aca="true" t="shared" si="4" ref="G33:L33">G34</f>
        <v>57.89999999999999</v>
      </c>
      <c r="H33" s="174">
        <f t="shared" si="4"/>
        <v>32</v>
      </c>
      <c r="I33" s="175">
        <f t="shared" si="4"/>
        <v>32.5</v>
      </c>
      <c r="J33" s="174">
        <f t="shared" si="4"/>
        <v>1</v>
      </c>
      <c r="K33" s="174">
        <f t="shared" si="4"/>
        <v>0</v>
      </c>
      <c r="L33" s="175">
        <f t="shared" si="4"/>
        <v>0</v>
      </c>
    </row>
    <row r="34" spans="1:12" s="127" customFormat="1" ht="12.75">
      <c r="A34" s="169">
        <f t="shared" si="2"/>
        <v>27</v>
      </c>
      <c r="B34" s="113"/>
      <c r="C34" s="113"/>
      <c r="D34" s="113"/>
      <c r="E34" s="397" t="s">
        <v>323</v>
      </c>
      <c r="F34" s="397"/>
      <c r="G34" s="195">
        <f aca="true" t="shared" si="5" ref="G34:L34">SUM(G35:G65)</f>
        <v>57.89999999999999</v>
      </c>
      <c r="H34" s="195">
        <f t="shared" si="5"/>
        <v>32</v>
      </c>
      <c r="I34" s="196">
        <f t="shared" si="5"/>
        <v>32.5</v>
      </c>
      <c r="J34" s="195">
        <f t="shared" si="5"/>
        <v>1</v>
      </c>
      <c r="K34" s="195">
        <f t="shared" si="5"/>
        <v>0</v>
      </c>
      <c r="L34" s="196">
        <f t="shared" si="5"/>
        <v>0</v>
      </c>
    </row>
    <row r="35" spans="1:12" ht="12.75">
      <c r="A35" s="169">
        <f t="shared" si="2"/>
        <v>28</v>
      </c>
      <c r="B35" s="101">
        <v>41</v>
      </c>
      <c r="C35" s="173"/>
      <c r="D35" s="105"/>
      <c r="E35" s="105" t="s">
        <v>85</v>
      </c>
      <c r="F35" s="109" t="s">
        <v>311</v>
      </c>
      <c r="G35" s="176">
        <v>13.9</v>
      </c>
      <c r="H35" s="176">
        <v>14.6</v>
      </c>
      <c r="I35" s="177">
        <v>15</v>
      </c>
      <c r="J35" s="176"/>
      <c r="K35" s="176"/>
      <c r="L35" s="177"/>
    </row>
    <row r="36" spans="1:12" ht="12.75">
      <c r="A36" s="169">
        <f t="shared" si="2"/>
        <v>29</v>
      </c>
      <c r="B36" s="101">
        <v>41</v>
      </c>
      <c r="C36" s="173"/>
      <c r="D36" s="105"/>
      <c r="E36" s="105" t="s">
        <v>87</v>
      </c>
      <c r="F36" s="109" t="s">
        <v>312</v>
      </c>
      <c r="G36" s="176">
        <v>2.7</v>
      </c>
      <c r="H36" s="176">
        <v>3</v>
      </c>
      <c r="I36" s="177">
        <v>3</v>
      </c>
      <c r="J36" s="176"/>
      <c r="K36" s="176"/>
      <c r="L36" s="177"/>
    </row>
    <row r="37" spans="1:12" ht="12.75">
      <c r="A37" s="169">
        <f t="shared" si="2"/>
        <v>30</v>
      </c>
      <c r="B37" s="101">
        <v>41</v>
      </c>
      <c r="C37" s="173"/>
      <c r="D37" s="105"/>
      <c r="E37" s="105" t="s">
        <v>218</v>
      </c>
      <c r="F37" s="109" t="s">
        <v>324</v>
      </c>
      <c r="G37" s="176">
        <v>0</v>
      </c>
      <c r="H37" s="176">
        <v>0.2</v>
      </c>
      <c r="I37" s="177">
        <v>0.2</v>
      </c>
      <c r="J37" s="176"/>
      <c r="K37" s="176"/>
      <c r="L37" s="177"/>
    </row>
    <row r="38" spans="1:12" ht="12.75">
      <c r="A38" s="169">
        <f t="shared" si="2"/>
        <v>31</v>
      </c>
      <c r="B38" s="101">
        <v>41</v>
      </c>
      <c r="C38" s="173"/>
      <c r="D38" s="105"/>
      <c r="E38" s="105" t="s">
        <v>89</v>
      </c>
      <c r="F38" s="109" t="s">
        <v>90</v>
      </c>
      <c r="G38" s="176">
        <v>0</v>
      </c>
      <c r="H38" s="176">
        <v>1.5</v>
      </c>
      <c r="I38" s="177">
        <v>0.9</v>
      </c>
      <c r="J38" s="176"/>
      <c r="K38" s="176"/>
      <c r="L38" s="177"/>
    </row>
    <row r="39" spans="1:12" ht="12.75">
      <c r="A39" s="169">
        <f t="shared" si="2"/>
        <v>32</v>
      </c>
      <c r="B39" s="101">
        <v>41</v>
      </c>
      <c r="C39" s="173"/>
      <c r="D39" s="105"/>
      <c r="E39" s="105" t="s">
        <v>91</v>
      </c>
      <c r="F39" s="109" t="s">
        <v>92</v>
      </c>
      <c r="G39" s="176">
        <v>0.9</v>
      </c>
      <c r="H39" s="176">
        <v>1.1</v>
      </c>
      <c r="I39" s="177">
        <v>0.6</v>
      </c>
      <c r="J39" s="176"/>
      <c r="K39" s="176"/>
      <c r="L39" s="177"/>
    </row>
    <row r="40" spans="1:12" ht="12.75">
      <c r="A40" s="169">
        <f t="shared" si="2"/>
        <v>33</v>
      </c>
      <c r="B40" s="101">
        <v>41</v>
      </c>
      <c r="C40" s="173"/>
      <c r="D40" s="105"/>
      <c r="E40" s="105" t="s">
        <v>187</v>
      </c>
      <c r="F40" s="109" t="s">
        <v>188</v>
      </c>
      <c r="G40" s="176">
        <v>0.7</v>
      </c>
      <c r="H40" s="176">
        <v>0.5</v>
      </c>
      <c r="I40" s="177">
        <v>0.7</v>
      </c>
      <c r="J40" s="176"/>
      <c r="K40" s="176"/>
      <c r="L40" s="177"/>
    </row>
    <row r="41" spans="1:12" ht="12.75">
      <c r="A41" s="169">
        <f aca="true" t="shared" si="6" ref="A41:A72">1+A40</f>
        <v>34</v>
      </c>
      <c r="B41" s="101">
        <v>41</v>
      </c>
      <c r="C41" s="173"/>
      <c r="D41" s="105"/>
      <c r="E41" s="105" t="s">
        <v>93</v>
      </c>
      <c r="F41" s="109" t="s">
        <v>94</v>
      </c>
      <c r="G41" s="176">
        <v>0.30000000000000004</v>
      </c>
      <c r="H41" s="176">
        <v>0.2</v>
      </c>
      <c r="I41" s="177">
        <v>0.2</v>
      </c>
      <c r="J41" s="176"/>
      <c r="K41" s="176"/>
      <c r="L41" s="177"/>
    </row>
    <row r="42" spans="1:12" ht="12.75">
      <c r="A42" s="169">
        <f t="shared" si="6"/>
        <v>35</v>
      </c>
      <c r="B42" s="101">
        <v>41</v>
      </c>
      <c r="C42" s="173"/>
      <c r="D42" s="105"/>
      <c r="E42" s="105" t="s">
        <v>95</v>
      </c>
      <c r="F42" s="109" t="s">
        <v>96</v>
      </c>
      <c r="G42" s="176">
        <v>2.5</v>
      </c>
      <c r="H42" s="176">
        <v>1.6</v>
      </c>
      <c r="I42" s="177">
        <v>1.5</v>
      </c>
      <c r="J42" s="176"/>
      <c r="K42" s="176"/>
      <c r="L42" s="177"/>
    </row>
    <row r="43" spans="1:12" ht="12.75">
      <c r="A43" s="169">
        <f t="shared" si="6"/>
        <v>36</v>
      </c>
      <c r="B43" s="101">
        <v>41</v>
      </c>
      <c r="C43" s="173"/>
      <c r="D43" s="105"/>
      <c r="E43" s="105" t="s">
        <v>97</v>
      </c>
      <c r="F43" s="109" t="s">
        <v>98</v>
      </c>
      <c r="G43" s="176">
        <v>0.2</v>
      </c>
      <c r="H43" s="176">
        <v>0.1</v>
      </c>
      <c r="I43" s="177">
        <v>0.1</v>
      </c>
      <c r="J43" s="176"/>
      <c r="K43" s="176"/>
      <c r="L43" s="177"/>
    </row>
    <row r="44" spans="1:12" ht="12.75">
      <c r="A44" s="169">
        <f t="shared" si="6"/>
        <v>37</v>
      </c>
      <c r="B44" s="101">
        <v>41</v>
      </c>
      <c r="C44" s="173"/>
      <c r="D44" s="105"/>
      <c r="E44" s="105" t="s">
        <v>99</v>
      </c>
      <c r="F44" s="109" t="s">
        <v>100</v>
      </c>
      <c r="G44" s="176">
        <v>0.5</v>
      </c>
      <c r="H44" s="176">
        <v>0.4</v>
      </c>
      <c r="I44" s="177">
        <v>0.4</v>
      </c>
      <c r="J44" s="176"/>
      <c r="K44" s="176"/>
      <c r="L44" s="177"/>
    </row>
    <row r="45" spans="1:12" ht="12.75">
      <c r="A45" s="169">
        <f t="shared" si="6"/>
        <v>38</v>
      </c>
      <c r="B45" s="101">
        <v>41</v>
      </c>
      <c r="C45" s="173"/>
      <c r="D45" s="105"/>
      <c r="E45" s="105" t="s">
        <v>101</v>
      </c>
      <c r="F45" s="109" t="s">
        <v>102</v>
      </c>
      <c r="G45" s="176">
        <v>0.2</v>
      </c>
      <c r="H45" s="176">
        <v>0.2</v>
      </c>
      <c r="I45" s="177">
        <v>0.2</v>
      </c>
      <c r="J45" s="176"/>
      <c r="K45" s="176"/>
      <c r="L45" s="177"/>
    </row>
    <row r="46" spans="1:12" ht="12.75">
      <c r="A46" s="169">
        <f t="shared" si="6"/>
        <v>39</v>
      </c>
      <c r="B46" s="101">
        <v>41</v>
      </c>
      <c r="C46" s="173"/>
      <c r="D46" s="105"/>
      <c r="E46" s="105" t="s">
        <v>105</v>
      </c>
      <c r="F46" s="109" t="s">
        <v>106</v>
      </c>
      <c r="G46" s="176">
        <v>0.8</v>
      </c>
      <c r="H46" s="176">
        <v>0.7</v>
      </c>
      <c r="I46" s="177">
        <v>0.7</v>
      </c>
      <c r="J46" s="176"/>
      <c r="K46" s="176"/>
      <c r="L46" s="177"/>
    </row>
    <row r="47" spans="1:12" ht="12.75">
      <c r="A47" s="169">
        <f t="shared" si="6"/>
        <v>40</v>
      </c>
      <c r="B47" s="101">
        <v>41</v>
      </c>
      <c r="C47" s="173"/>
      <c r="D47" s="105"/>
      <c r="E47" s="105" t="s">
        <v>107</v>
      </c>
      <c r="F47" s="109" t="s">
        <v>108</v>
      </c>
      <c r="G47" s="176">
        <v>0.30000000000000004</v>
      </c>
      <c r="H47" s="176">
        <v>0.3</v>
      </c>
      <c r="I47" s="177">
        <v>0.3</v>
      </c>
      <c r="J47" s="176"/>
      <c r="K47" s="176"/>
      <c r="L47" s="177"/>
    </row>
    <row r="48" spans="1:12" ht="12.75">
      <c r="A48" s="169">
        <f t="shared" si="6"/>
        <v>41</v>
      </c>
      <c r="B48" s="101">
        <v>41</v>
      </c>
      <c r="C48" s="173"/>
      <c r="D48" s="105"/>
      <c r="E48" s="105" t="s">
        <v>109</v>
      </c>
      <c r="F48" s="109" t="s">
        <v>110</v>
      </c>
      <c r="G48" s="176">
        <v>0.1</v>
      </c>
      <c r="H48" s="176">
        <v>0.1</v>
      </c>
      <c r="I48" s="177">
        <v>0.1</v>
      </c>
      <c r="J48" s="176"/>
      <c r="K48" s="176"/>
      <c r="L48" s="177"/>
    </row>
    <row r="49" spans="1:12" ht="12.75">
      <c r="A49" s="169">
        <f t="shared" si="6"/>
        <v>42</v>
      </c>
      <c r="B49" s="101">
        <v>41</v>
      </c>
      <c r="C49" s="173"/>
      <c r="D49" s="105"/>
      <c r="E49" s="105" t="s">
        <v>127</v>
      </c>
      <c r="F49" s="109" t="s">
        <v>220</v>
      </c>
      <c r="G49" s="176">
        <v>0</v>
      </c>
      <c r="H49" s="176">
        <v>0.3</v>
      </c>
      <c r="I49" s="177">
        <v>0</v>
      </c>
      <c r="J49" s="176"/>
      <c r="K49" s="176"/>
      <c r="L49" s="177"/>
    </row>
    <row r="50" spans="1:12" ht="12.75">
      <c r="A50" s="169">
        <f t="shared" si="6"/>
        <v>43</v>
      </c>
      <c r="B50" s="101">
        <v>41</v>
      </c>
      <c r="C50" s="173"/>
      <c r="D50" s="105"/>
      <c r="E50" s="105" t="s">
        <v>221</v>
      </c>
      <c r="F50" s="109" t="s">
        <v>155</v>
      </c>
      <c r="G50" s="176">
        <v>0</v>
      </c>
      <c r="H50" s="176">
        <v>0</v>
      </c>
      <c r="I50" s="177">
        <v>0</v>
      </c>
      <c r="J50" s="176"/>
      <c r="K50" s="176"/>
      <c r="L50" s="177"/>
    </row>
    <row r="51" spans="1:12" ht="12.75">
      <c r="A51" s="169">
        <f t="shared" si="6"/>
        <v>44</v>
      </c>
      <c r="B51" s="101">
        <v>41</v>
      </c>
      <c r="C51" s="173"/>
      <c r="D51" s="105"/>
      <c r="E51" s="105" t="s">
        <v>169</v>
      </c>
      <c r="F51" s="109" t="s">
        <v>313</v>
      </c>
      <c r="G51" s="176">
        <v>19</v>
      </c>
      <c r="H51" s="176">
        <v>0</v>
      </c>
      <c r="I51" s="177">
        <v>0</v>
      </c>
      <c r="J51" s="176"/>
      <c r="K51" s="176"/>
      <c r="L51" s="177"/>
    </row>
    <row r="52" spans="1:12" ht="12.75">
      <c r="A52" s="169">
        <f t="shared" si="6"/>
        <v>45</v>
      </c>
      <c r="B52" s="101">
        <v>41</v>
      </c>
      <c r="C52" s="173"/>
      <c r="D52" s="105"/>
      <c r="E52" s="105" t="s">
        <v>172</v>
      </c>
      <c r="F52" s="109" t="s">
        <v>314</v>
      </c>
      <c r="G52" s="176">
        <v>0.4</v>
      </c>
      <c r="H52" s="176">
        <v>0</v>
      </c>
      <c r="I52" s="177">
        <v>0</v>
      </c>
      <c r="J52" s="176"/>
      <c r="K52" s="176"/>
      <c r="L52" s="177"/>
    </row>
    <row r="53" spans="1:12" ht="12.75">
      <c r="A53" s="169">
        <f t="shared" si="6"/>
        <v>46</v>
      </c>
      <c r="B53" s="101">
        <v>41</v>
      </c>
      <c r="C53" s="173"/>
      <c r="D53" s="105"/>
      <c r="E53" s="105" t="s">
        <v>174</v>
      </c>
      <c r="F53" s="109" t="s">
        <v>175</v>
      </c>
      <c r="G53" s="176">
        <v>0.8</v>
      </c>
      <c r="H53" s="176">
        <v>0.9</v>
      </c>
      <c r="I53" s="177">
        <v>0.9</v>
      </c>
      <c r="J53" s="176"/>
      <c r="K53" s="176"/>
      <c r="L53" s="177"/>
    </row>
    <row r="54" spans="1:12" ht="12.75">
      <c r="A54" s="169">
        <f t="shared" si="6"/>
        <v>47</v>
      </c>
      <c r="B54" s="101">
        <v>41</v>
      </c>
      <c r="C54" s="173"/>
      <c r="D54" s="105"/>
      <c r="E54" s="105" t="s">
        <v>169</v>
      </c>
      <c r="F54" s="109" t="s">
        <v>196</v>
      </c>
      <c r="G54" s="176">
        <v>0.9</v>
      </c>
      <c r="H54" s="176">
        <v>0</v>
      </c>
      <c r="I54" s="177">
        <v>0</v>
      </c>
      <c r="J54" s="176"/>
      <c r="K54" s="176"/>
      <c r="L54" s="177"/>
    </row>
    <row r="55" spans="1:12" ht="12.75">
      <c r="A55" s="169">
        <f t="shared" si="6"/>
        <v>48</v>
      </c>
      <c r="B55" s="101">
        <v>41</v>
      </c>
      <c r="C55" s="173"/>
      <c r="D55" s="105"/>
      <c r="E55" s="105" t="s">
        <v>113</v>
      </c>
      <c r="F55" s="109" t="s">
        <v>114</v>
      </c>
      <c r="G55" s="176">
        <v>1.4</v>
      </c>
      <c r="H55" s="176">
        <v>1</v>
      </c>
      <c r="I55" s="177">
        <v>1</v>
      </c>
      <c r="J55" s="176"/>
      <c r="K55" s="176"/>
      <c r="L55" s="177"/>
    </row>
    <row r="56" spans="1:12" ht="12.75">
      <c r="A56" s="169">
        <f t="shared" si="6"/>
        <v>49</v>
      </c>
      <c r="B56" s="101">
        <v>41</v>
      </c>
      <c r="C56" s="173"/>
      <c r="D56" s="105"/>
      <c r="E56" s="105" t="s">
        <v>290</v>
      </c>
      <c r="F56" s="109" t="s">
        <v>291</v>
      </c>
      <c r="G56" s="176">
        <v>0.3</v>
      </c>
      <c r="H56" s="176">
        <v>0.3</v>
      </c>
      <c r="I56" s="177">
        <v>0.2</v>
      </c>
      <c r="J56" s="176"/>
      <c r="K56" s="176"/>
      <c r="L56" s="177"/>
    </row>
    <row r="57" spans="1:12" ht="12.75">
      <c r="A57" s="169">
        <f t="shared" si="6"/>
        <v>50</v>
      </c>
      <c r="B57" s="101">
        <v>41</v>
      </c>
      <c r="C57" s="173"/>
      <c r="D57" s="105"/>
      <c r="E57" s="105" t="s">
        <v>325</v>
      </c>
      <c r="F57" s="109" t="s">
        <v>317</v>
      </c>
      <c r="G57" s="176">
        <v>0.1</v>
      </c>
      <c r="H57" s="176">
        <v>0</v>
      </c>
      <c r="I57" s="177">
        <v>0</v>
      </c>
      <c r="J57" s="176"/>
      <c r="K57" s="176"/>
      <c r="L57" s="177"/>
    </row>
    <row r="58" spans="1:12" ht="12.75">
      <c r="A58" s="169">
        <f t="shared" si="6"/>
        <v>51</v>
      </c>
      <c r="B58" s="101">
        <v>52</v>
      </c>
      <c r="C58" s="173"/>
      <c r="D58" s="105"/>
      <c r="E58" s="105" t="s">
        <v>326</v>
      </c>
      <c r="F58" s="109" t="s">
        <v>327</v>
      </c>
      <c r="G58" s="176">
        <v>0</v>
      </c>
      <c r="H58" s="176">
        <v>0</v>
      </c>
      <c r="I58" s="177">
        <v>0</v>
      </c>
      <c r="J58" s="197"/>
      <c r="K58" s="197"/>
      <c r="L58" s="197"/>
    </row>
    <row r="59" spans="1:12" ht="12.75">
      <c r="A59" s="169">
        <f t="shared" si="6"/>
        <v>52</v>
      </c>
      <c r="B59" s="101">
        <v>41</v>
      </c>
      <c r="C59" s="173"/>
      <c r="D59" s="105"/>
      <c r="E59" s="114" t="s">
        <v>248</v>
      </c>
      <c r="F59" s="115" t="s">
        <v>318</v>
      </c>
      <c r="G59" s="182">
        <v>1.4</v>
      </c>
      <c r="H59" s="182">
        <v>0</v>
      </c>
      <c r="I59" s="183">
        <v>0</v>
      </c>
      <c r="J59" s="182">
        <v>1</v>
      </c>
      <c r="K59" s="182"/>
      <c r="L59" s="183"/>
    </row>
    <row r="60" spans="1:12" ht="12.75">
      <c r="A60" s="169">
        <f t="shared" si="6"/>
        <v>53</v>
      </c>
      <c r="B60" s="101">
        <v>41</v>
      </c>
      <c r="C60" s="173"/>
      <c r="D60" s="105"/>
      <c r="E60" s="105" t="s">
        <v>328</v>
      </c>
      <c r="F60" s="109" t="s">
        <v>329</v>
      </c>
      <c r="G60" s="176">
        <v>5</v>
      </c>
      <c r="H60" s="176">
        <v>2.5</v>
      </c>
      <c r="I60" s="177">
        <v>2.5</v>
      </c>
      <c r="J60" s="176"/>
      <c r="K60" s="176"/>
      <c r="L60" s="177"/>
    </row>
    <row r="61" spans="1:12" ht="12.75">
      <c r="A61" s="169">
        <f t="shared" si="6"/>
        <v>54</v>
      </c>
      <c r="B61" s="101">
        <v>41</v>
      </c>
      <c r="C61" s="173"/>
      <c r="D61" s="105"/>
      <c r="E61" s="105" t="s">
        <v>328</v>
      </c>
      <c r="F61" s="109" t="s">
        <v>330</v>
      </c>
      <c r="G61" s="176">
        <v>3</v>
      </c>
      <c r="H61" s="176">
        <v>0</v>
      </c>
      <c r="I61" s="177">
        <v>0</v>
      </c>
      <c r="J61" s="176"/>
      <c r="K61" s="176"/>
      <c r="L61" s="177"/>
    </row>
    <row r="62" spans="1:12" ht="12.75">
      <c r="A62" s="169">
        <f t="shared" si="6"/>
        <v>55</v>
      </c>
      <c r="B62" s="101">
        <v>41</v>
      </c>
      <c r="C62" s="173"/>
      <c r="D62" s="105"/>
      <c r="E62" s="105" t="s">
        <v>328</v>
      </c>
      <c r="F62" s="109" t="s">
        <v>331</v>
      </c>
      <c r="G62" s="176">
        <v>0.5</v>
      </c>
      <c r="H62" s="176">
        <v>1</v>
      </c>
      <c r="I62" s="177">
        <v>0.2</v>
      </c>
      <c r="J62" s="176"/>
      <c r="K62" s="176"/>
      <c r="L62" s="177"/>
    </row>
    <row r="63" spans="1:12" ht="12.75">
      <c r="A63" s="169">
        <f t="shared" si="6"/>
        <v>56</v>
      </c>
      <c r="B63" s="101">
        <v>41</v>
      </c>
      <c r="C63" s="173"/>
      <c r="D63" s="105"/>
      <c r="E63" s="105" t="s">
        <v>328</v>
      </c>
      <c r="F63" s="109" t="s">
        <v>332</v>
      </c>
      <c r="G63" s="176">
        <v>2</v>
      </c>
      <c r="H63" s="176">
        <v>1.5</v>
      </c>
      <c r="I63" s="177">
        <v>1</v>
      </c>
      <c r="J63" s="176"/>
      <c r="K63" s="176"/>
      <c r="L63" s="177"/>
    </row>
    <row r="64" spans="1:12" s="200" customFormat="1" ht="12.75">
      <c r="A64" s="169">
        <f t="shared" si="6"/>
        <v>57</v>
      </c>
      <c r="B64" s="101">
        <v>41</v>
      </c>
      <c r="C64" s="173"/>
      <c r="D64" s="105"/>
      <c r="E64" s="198">
        <v>637014</v>
      </c>
      <c r="F64" s="199" t="s">
        <v>319</v>
      </c>
      <c r="G64" s="176">
        <v>0</v>
      </c>
      <c r="H64" s="176">
        <v>0</v>
      </c>
      <c r="I64" s="177">
        <v>1.8</v>
      </c>
      <c r="J64" s="182">
        <v>0</v>
      </c>
      <c r="K64" s="182"/>
      <c r="L64" s="183"/>
    </row>
    <row r="65" spans="1:12" s="200" customFormat="1" ht="12.75">
      <c r="A65" s="169">
        <f t="shared" si="6"/>
        <v>58</v>
      </c>
      <c r="B65" s="101">
        <v>41</v>
      </c>
      <c r="C65" s="173"/>
      <c r="D65" s="105"/>
      <c r="E65" s="198">
        <v>637004</v>
      </c>
      <c r="F65" s="199" t="s">
        <v>160</v>
      </c>
      <c r="G65" s="176">
        <v>0</v>
      </c>
      <c r="H65" s="176">
        <v>0</v>
      </c>
      <c r="I65" s="177">
        <v>1</v>
      </c>
      <c r="J65" s="182">
        <v>0</v>
      </c>
      <c r="K65" s="182"/>
      <c r="L65" s="183"/>
    </row>
    <row r="66" spans="1:12" ht="12.75">
      <c r="A66" s="169">
        <f t="shared" si="6"/>
        <v>59</v>
      </c>
      <c r="B66" s="101"/>
      <c r="C66" s="132"/>
      <c r="D66" s="133" t="s">
        <v>333</v>
      </c>
      <c r="E66" s="106" t="s">
        <v>334</v>
      </c>
      <c r="F66" s="162"/>
      <c r="G66" s="174">
        <f aca="true" t="shared" si="7" ref="G66:L66">SUM(G67:G72)</f>
        <v>0</v>
      </c>
      <c r="H66" s="174">
        <f t="shared" si="7"/>
        <v>50.099999999999994</v>
      </c>
      <c r="I66" s="175">
        <f t="shared" si="7"/>
        <v>0</v>
      </c>
      <c r="J66" s="174">
        <f t="shared" si="7"/>
        <v>0</v>
      </c>
      <c r="K66" s="174">
        <f t="shared" si="7"/>
        <v>0</v>
      </c>
      <c r="L66" s="175">
        <f t="shared" si="7"/>
        <v>0</v>
      </c>
    </row>
    <row r="67" spans="1:12" ht="12.75">
      <c r="A67" s="169">
        <f t="shared" si="6"/>
        <v>60</v>
      </c>
      <c r="B67" s="101">
        <v>1151</v>
      </c>
      <c r="C67" s="132"/>
      <c r="D67" s="101"/>
      <c r="E67" s="101">
        <v>631002</v>
      </c>
      <c r="F67" s="124" t="s">
        <v>155</v>
      </c>
      <c r="G67" s="176">
        <v>0</v>
      </c>
      <c r="H67" s="176">
        <v>0.8</v>
      </c>
      <c r="I67" s="177">
        <v>0</v>
      </c>
      <c r="J67" s="176"/>
      <c r="K67" s="176"/>
      <c r="L67" s="177"/>
    </row>
    <row r="68" spans="1:12" ht="12.75">
      <c r="A68" s="169">
        <f t="shared" si="6"/>
        <v>61</v>
      </c>
      <c r="B68" s="101">
        <v>41</v>
      </c>
      <c r="C68" s="132"/>
      <c r="D68" s="101"/>
      <c r="E68" s="101">
        <v>631002</v>
      </c>
      <c r="F68" s="124" t="s">
        <v>155</v>
      </c>
      <c r="G68" s="176">
        <v>0</v>
      </c>
      <c r="H68" s="176">
        <v>0</v>
      </c>
      <c r="I68" s="177">
        <v>0</v>
      </c>
      <c r="J68" s="176"/>
      <c r="K68" s="176"/>
      <c r="L68" s="177"/>
    </row>
    <row r="69" spans="1:12" ht="12.75">
      <c r="A69" s="169">
        <f t="shared" si="6"/>
        <v>62</v>
      </c>
      <c r="B69" s="101">
        <v>1151</v>
      </c>
      <c r="C69" s="132"/>
      <c r="D69" s="101"/>
      <c r="E69" s="101">
        <v>637004</v>
      </c>
      <c r="F69" s="124" t="s">
        <v>160</v>
      </c>
      <c r="G69" s="176">
        <v>0</v>
      </c>
      <c r="H69" s="176">
        <v>39.9</v>
      </c>
      <c r="I69" s="177">
        <v>0</v>
      </c>
      <c r="J69" s="176"/>
      <c r="K69" s="176"/>
      <c r="L69" s="177"/>
    </row>
    <row r="70" spans="1:12" ht="12.75">
      <c r="A70" s="169">
        <f t="shared" si="6"/>
        <v>63</v>
      </c>
      <c r="B70" s="101">
        <v>41</v>
      </c>
      <c r="C70" s="132"/>
      <c r="D70" s="101"/>
      <c r="E70" s="101">
        <v>637004</v>
      </c>
      <c r="F70" s="124" t="s">
        <v>160</v>
      </c>
      <c r="G70" s="176">
        <v>0</v>
      </c>
      <c r="H70" s="176">
        <v>2.5</v>
      </c>
      <c r="I70" s="177">
        <v>0</v>
      </c>
      <c r="J70" s="176"/>
      <c r="K70" s="176"/>
      <c r="L70" s="177"/>
    </row>
    <row r="71" spans="1:12" ht="12.75">
      <c r="A71" s="169">
        <f t="shared" si="6"/>
        <v>64</v>
      </c>
      <c r="B71" s="101">
        <v>1151</v>
      </c>
      <c r="C71" s="132"/>
      <c r="D71" s="101"/>
      <c r="E71" s="101">
        <v>637027</v>
      </c>
      <c r="F71" s="124" t="s">
        <v>161</v>
      </c>
      <c r="G71" s="176">
        <v>0</v>
      </c>
      <c r="H71" s="176">
        <v>6.6</v>
      </c>
      <c r="I71" s="177">
        <v>0</v>
      </c>
      <c r="J71" s="176"/>
      <c r="K71" s="176"/>
      <c r="L71" s="177"/>
    </row>
    <row r="72" spans="1:12" ht="12.75">
      <c r="A72" s="201">
        <f t="shared" si="6"/>
        <v>65</v>
      </c>
      <c r="B72" s="101">
        <v>41</v>
      </c>
      <c r="C72" s="132"/>
      <c r="D72" s="101"/>
      <c r="E72" s="101">
        <v>637027</v>
      </c>
      <c r="F72" s="124" t="s">
        <v>161</v>
      </c>
      <c r="G72" s="176">
        <v>0</v>
      </c>
      <c r="H72" s="176">
        <v>0.3</v>
      </c>
      <c r="I72" s="177">
        <v>0</v>
      </c>
      <c r="J72" s="176"/>
      <c r="K72" s="176"/>
      <c r="L72" s="177"/>
    </row>
  </sheetData>
  <sheetProtection selectLockedCells="1" selectUnlockedCells="1"/>
  <mergeCells count="20">
    <mergeCell ref="A1:K1"/>
    <mergeCell ref="A3:A6"/>
    <mergeCell ref="B3:B6"/>
    <mergeCell ref="C3:D6"/>
    <mergeCell ref="E3:F6"/>
    <mergeCell ref="G3:L3"/>
    <mergeCell ref="L5:L6"/>
    <mergeCell ref="G4:I4"/>
    <mergeCell ref="J4:L4"/>
    <mergeCell ref="H5:H6"/>
    <mergeCell ref="E33:F33"/>
    <mergeCell ref="E34:F34"/>
    <mergeCell ref="C7:F7"/>
    <mergeCell ref="D8:F8"/>
    <mergeCell ref="J5:J6"/>
    <mergeCell ref="K5:K6"/>
    <mergeCell ref="E9:F9"/>
    <mergeCell ref="E12:F12"/>
    <mergeCell ref="I5:I6"/>
    <mergeCell ref="G5:G6"/>
  </mergeCells>
  <printOptions/>
  <pageMargins left="0" right="0" top="0" bottom="0" header="0.5118055555555555" footer="0.5118055555555555"/>
  <pageSetup horizontalDpi="300" verticalDpi="3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2012-10-12T08:17:29Z</dcterms:created>
  <dcterms:modified xsi:type="dcterms:W3CDTF">2013-01-17T09:34:56Z</dcterms:modified>
  <cp:category/>
  <cp:version/>
  <cp:contentType/>
  <cp:contentStatus/>
</cp:coreProperties>
</file>